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17.xml" ContentType="application/vnd.openxmlformats-officedocument.spreadsheetml.table+xml"/>
  <Override PartName="/xl/queryTables/queryTable1.xml" ContentType="application/vnd.openxmlformats-officedocument.spreadsheetml.query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ЭтаКнига"/>
  <bookViews>
    <workbookView xWindow="0" yWindow="0" windowWidth="23055" windowHeight="12105" tabRatio="891" firstSheet="11" activeTab="11"/>
  </bookViews>
  <sheets>
    <sheet name="цвет_ручек" sheetId="25" state="veryHidden" r:id="rId1"/>
    <sheet name="Система &quot;Стандарт&quot;" sheetId="2" state="hidden" r:id="rId2"/>
    <sheet name="Система &quot;Эконом&quot;" sheetId="4" state="hidden" r:id="rId3"/>
    <sheet name="BRAVO" sheetId="21" state="hidden" r:id="rId4"/>
    <sheet name="Фурнитура" sheetId="7" state="hidden" r:id="rId5"/>
    <sheet name="Система Nova" sheetId="9" state="hidden" r:id="rId6"/>
    <sheet name="GOLA" sheetId="27" state="hidden" r:id="rId7"/>
    <sheet name="Сиcтема Slim line, Slim MAX" sheetId="10" state="hidden" r:id="rId8"/>
    <sheet name="Система 4 в 1" sheetId="13" state="hidden" r:id="rId9"/>
    <sheet name="Фасадный профиль" sheetId="15" state="hidden" r:id="rId10"/>
    <sheet name="Стеллажная система" sheetId="17" state="hidden" r:id="rId11"/>
    <sheet name="Гардеробная система" sheetId="19" r:id="rId12"/>
    <sheet name="Скидки" sheetId="26" state="hidden" r:id="rId13"/>
    <sheet name="Профильные системы" sheetId="22" state="veryHidden" r:id="rId14"/>
    <sheet name="Прайс ГСА" sheetId="24" state="veryHidden" r:id="rId15"/>
  </sheets>
  <definedNames>
    <definedName name="Avers">Таблица8[Avers]</definedName>
    <definedName name="C_ЭКО">Таблица12[C_ЭКО]</definedName>
    <definedName name="ExternalData_1" localSheetId="13" hidden="1">'Профильные системы'!$A$1:$F$1134</definedName>
    <definedName name="ExternalData_2" localSheetId="14" hidden="1">'Прайс ГСА'!$A$1:$G$461</definedName>
    <definedName name="Flat">Таблица5[Flat]</definedName>
    <definedName name="Flat_ЭКО">Таблица14[Flat_ЭКО]</definedName>
    <definedName name="Fusion">Таблица7[Fusion]</definedName>
    <definedName name="H">цвет_ручек!$G$2:$G$24</definedName>
    <definedName name="I">цвет_ручек!$G$2:$G$24</definedName>
    <definedName name="O_ЭКО">Таблица15[O_ЭКО]</definedName>
    <definedName name="Slim_line">Таблица1[Slim_line]</definedName>
    <definedName name="Slim_max">Таблица16[Slim_max]</definedName>
    <definedName name="Smart">Таблица4[Smart]</definedName>
    <definedName name="Н_ЭКО">Таблица13[Н_ЭКО]</definedName>
    <definedName name="О">Таблица17[О]</definedName>
    <definedName name="_xlnm.Print_Area" localSheetId="3">BRAVO!$A$1:$M$44</definedName>
    <definedName name="_xlnm.Print_Area" localSheetId="6">GOLA!$A$1:$J$90</definedName>
    <definedName name="_xlnm.Print_Area" localSheetId="11">'Гардеробная система'!$A$1:$J$516</definedName>
    <definedName name="_xlnm.Print_Area" localSheetId="7">'Сиcтема Slim line, Slim MAX'!$A$1:$K$100</definedName>
    <definedName name="_xlnm.Print_Area" localSheetId="1">'Система "Стандарт"'!$A$1:$O$109</definedName>
    <definedName name="_xlnm.Print_Area" localSheetId="2">'Система "Эконом"'!$A$1:$K$88</definedName>
    <definedName name="_xlnm.Print_Area" localSheetId="8">'Система 4 в 1'!$A$1:$K$155</definedName>
    <definedName name="_xlnm.Print_Area" localSheetId="5">'Система Nova'!$A$1:$K$91</definedName>
    <definedName name="_xlnm.Print_Area" localSheetId="12">Скидки!$A$1:$L$54</definedName>
    <definedName name="_xlnm.Print_Area" localSheetId="10">'Стеллажная система'!$A$1:$K$51</definedName>
    <definedName name="_xlnm.Print_Area" localSheetId="9">'Фасадный профиль'!$A$1:$K$76</definedName>
    <definedName name="_xlnm.Print_Area" localSheetId="4">Фурнитура!$A$1:$J$124</definedName>
    <definedName name="С">Таблица211[С]</definedName>
  </definedNames>
  <calcPr calcId="14562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" i="7" l="1"/>
  <c r="F268" i="19" l="1" a="1"/>
  <c r="F268" i="19" s="1"/>
  <c r="F264" i="19" a="1"/>
  <c r="F264" i="19" s="1"/>
  <c r="F278" i="19" l="1" a="1"/>
  <c r="F278" i="19" s="1"/>
  <c r="E42" i="27" l="1" a="1"/>
  <c r="E42" i="27" s="1"/>
  <c r="E41" i="27" a="1"/>
  <c r="E41" i="27" s="1"/>
  <c r="F106" i="19" a="1"/>
  <c r="F106" i="19" s="1"/>
  <c r="F245" i="19" a="1"/>
  <c r="F245" i="19" s="1"/>
  <c r="F374" i="19" a="1"/>
  <c r="F374" i="19" s="1"/>
  <c r="F441" i="19" a="1"/>
  <c r="F441" i="19" s="1"/>
  <c r="F440" i="19" a="1"/>
  <c r="F440" i="19" s="1"/>
  <c r="F439" i="19" a="1"/>
  <c r="F439" i="19" s="1"/>
  <c r="F363" i="19" a="1"/>
  <c r="F363" i="19" s="1"/>
  <c r="F362" i="19" a="1"/>
  <c r="F362" i="19" s="1"/>
  <c r="F94" i="19" a="1"/>
  <c r="F94" i="19" s="1"/>
  <c r="F93" i="19" a="1"/>
  <c r="F93" i="19" s="1"/>
  <c r="F233" i="19" a="1"/>
  <c r="F233" i="19" s="1"/>
  <c r="F232" i="19" a="1"/>
  <c r="F232" i="19" s="1"/>
  <c r="F404" i="19" l="1" a="1"/>
  <c r="F404" i="19" s="1"/>
  <c r="F403" i="19" a="1"/>
  <c r="F403" i="19" s="1"/>
  <c r="J11" i="9" l="1"/>
  <c r="F203" i="19" a="1"/>
  <c r="F203" i="19" s="1"/>
  <c r="F204" i="19" a="1"/>
  <c r="F204" i="19" s="1"/>
  <c r="F205" i="19" a="1"/>
  <c r="F205" i="19" s="1"/>
  <c r="F206" i="19" a="1"/>
  <c r="F206" i="19" s="1"/>
  <c r="E40" i="27" a="1"/>
  <c r="E40" i="27" s="1"/>
  <c r="E39" i="27" a="1"/>
  <c r="E39" i="27" s="1"/>
  <c r="E38" i="27" a="1"/>
  <c r="E38" i="27" s="1"/>
  <c r="E37" i="27" a="1"/>
  <c r="E37" i="27" s="1"/>
  <c r="F512" i="19" l="1" a="1"/>
  <c r="F512" i="19" s="1"/>
  <c r="F511" i="19" a="1"/>
  <c r="F511" i="19" s="1"/>
  <c r="F510" i="19" a="1"/>
  <c r="F510" i="19" s="1"/>
  <c r="F509" i="19" a="1"/>
  <c r="F509" i="19" s="1"/>
  <c r="F508" i="19" a="1"/>
  <c r="F508" i="19" s="1"/>
  <c r="F507" i="19" a="1"/>
  <c r="F507" i="19" s="1"/>
  <c r="F506" i="19" a="1"/>
  <c r="F506" i="19" s="1"/>
  <c r="F505" i="19" a="1"/>
  <c r="F505" i="19" s="1"/>
  <c r="F504" i="19" a="1"/>
  <c r="F504" i="19" s="1"/>
  <c r="F503" i="19" a="1"/>
  <c r="F503" i="19" s="1"/>
  <c r="F502" i="19" a="1"/>
  <c r="F502" i="19" s="1"/>
  <c r="F500" i="19" a="1"/>
  <c r="F500" i="19" s="1"/>
  <c r="F499" i="19" a="1"/>
  <c r="F499" i="19" s="1"/>
  <c r="F498" i="19" a="1"/>
  <c r="F498" i="19" s="1"/>
  <c r="F497" i="19" a="1"/>
  <c r="F497" i="19" s="1"/>
  <c r="F496" i="19" a="1"/>
  <c r="F496" i="19" s="1"/>
  <c r="F495" i="19" a="1"/>
  <c r="F495" i="19" s="1"/>
  <c r="F494" i="19" a="1"/>
  <c r="F494" i="19" s="1"/>
  <c r="F493" i="19" a="1"/>
  <c r="F493" i="19" s="1"/>
  <c r="F492" i="19" a="1"/>
  <c r="F492" i="19" s="1"/>
  <c r="F491" i="19" a="1"/>
  <c r="F491" i="19" s="1"/>
  <c r="F490" i="19" a="1"/>
  <c r="F490" i="19" s="1"/>
  <c r="F488" i="19" a="1"/>
  <c r="F488" i="19" s="1"/>
  <c r="F487" i="19" a="1"/>
  <c r="F487" i="19" s="1"/>
  <c r="F486" i="19" a="1"/>
  <c r="F486" i="19" s="1"/>
  <c r="F485" i="19" a="1"/>
  <c r="F485" i="19" s="1"/>
  <c r="F484" i="19" a="1"/>
  <c r="F484" i="19" s="1"/>
  <c r="F483" i="19" a="1"/>
  <c r="F483" i="19" s="1"/>
  <c r="F482" i="19" a="1"/>
  <c r="F482" i="19" s="1"/>
  <c r="F481" i="19" a="1"/>
  <c r="F481" i="19" s="1"/>
  <c r="F480" i="19" a="1"/>
  <c r="F480" i="19" s="1"/>
  <c r="F479" i="19" a="1"/>
  <c r="F479" i="19" s="1"/>
  <c r="F478" i="19" a="1"/>
  <c r="F478" i="19" s="1"/>
  <c r="E69" i="15" l="1" a="1"/>
  <c r="E69" i="15" s="1"/>
  <c r="E68" i="15" a="1"/>
  <c r="E68" i="15" s="1"/>
  <c r="E67" i="15" a="1"/>
  <c r="E67" i="15" s="1"/>
  <c r="E66" i="15" a="1"/>
  <c r="E66" i="15" s="1"/>
  <c r="E65" i="15" a="1"/>
  <c r="E65" i="15" s="1"/>
  <c r="E64" i="15" a="1"/>
  <c r="E64" i="15" s="1"/>
  <c r="E63" i="15" a="1"/>
  <c r="E63" i="15" s="1"/>
  <c r="E62" i="15" a="1"/>
  <c r="E62" i="15" s="1"/>
  <c r="F336" i="19" l="1" a="1"/>
  <c r="F336" i="19" s="1"/>
  <c r="F335" i="19" a="1"/>
  <c r="F335" i="19" s="1"/>
  <c r="F334" i="19" a="1"/>
  <c r="F334" i="19" s="1"/>
  <c r="F62" i="19" a="1"/>
  <c r="F62" i="19" s="1"/>
  <c r="F61" i="19" a="1"/>
  <c r="F61" i="19" s="1"/>
  <c r="F63" i="19" a="1"/>
  <c r="F63" i="19" s="1"/>
  <c r="E17" i="7" a="1"/>
  <c r="E17" i="7" s="1"/>
  <c r="E16" i="7" a="1"/>
  <c r="E16" i="7" s="1"/>
  <c r="U8" i="10" l="1"/>
  <c r="C9" i="10" s="1"/>
  <c r="U7" i="10"/>
  <c r="C8" i="10" s="1"/>
  <c r="E27" i="10" a="1"/>
  <c r="E27" i="10" s="1"/>
  <c r="E26" i="10" a="1"/>
  <c r="E26" i="10" s="1"/>
  <c r="E31" i="10" a="1"/>
  <c r="E31" i="10" s="1"/>
  <c r="E30" i="10" a="1"/>
  <c r="E30" i="10" s="1"/>
  <c r="E28" i="10" l="1" a="1"/>
  <c r="E28" i="10" s="1"/>
  <c r="E29" i="10" a="1"/>
  <c r="E29" i="10" s="1"/>
  <c r="E35" i="10" a="1"/>
  <c r="E35" i="10" s="1"/>
  <c r="E30" i="15" l="1" a="1"/>
  <c r="E30" i="15" s="1"/>
  <c r="D9" i="27" l="1"/>
  <c r="H42" i="27" l="1" a="1"/>
  <c r="H42" i="27" s="1"/>
  <c r="H41" i="27" a="1"/>
  <c r="H41" i="27" s="1"/>
  <c r="H37" i="27" a="1"/>
  <c r="H37" i="27" s="1"/>
  <c r="H38" i="27" a="1"/>
  <c r="H38" i="27" s="1"/>
  <c r="H40" i="27" a="1"/>
  <c r="H40" i="27" s="1"/>
  <c r="H39" i="27" a="1"/>
  <c r="H39" i="27" s="1"/>
  <c r="U4" i="10"/>
  <c r="C5" i="10" s="1"/>
  <c r="E34" i="10" a="1"/>
  <c r="E34" i="10" s="1"/>
  <c r="E36" i="10" a="1"/>
  <c r="E36" i="10" s="1"/>
  <c r="E38" i="10" a="1"/>
  <c r="E38" i="10" s="1"/>
  <c r="E25" i="13" a="1"/>
  <c r="E25" i="13" s="1"/>
  <c r="E24" i="13" a="1"/>
  <c r="E24" i="13" s="1"/>
  <c r="E37" i="13" a="1"/>
  <c r="E37" i="13" s="1"/>
  <c r="E36" i="13" a="1"/>
  <c r="E36" i="13" s="1"/>
  <c r="E54" i="13" a="1"/>
  <c r="E54" i="13" s="1"/>
  <c r="E53" i="13" a="1"/>
  <c r="E53" i="13" s="1"/>
  <c r="E66" i="13" a="1"/>
  <c r="E66" i="13" s="1"/>
  <c r="E65" i="13" a="1"/>
  <c r="E65" i="13" s="1"/>
  <c r="S6" i="4" l="1"/>
  <c r="B2" i="27" l="1"/>
  <c r="E64" i="27" a="1"/>
  <c r="E64" i="27" s="1"/>
  <c r="E65" i="27" a="1"/>
  <c r="E65" i="27" s="1"/>
  <c r="E66" i="27" a="1"/>
  <c r="E66" i="27" s="1"/>
  <c r="E67" i="27" a="1"/>
  <c r="E67" i="27" s="1"/>
  <c r="E68" i="27" a="1"/>
  <c r="E68" i="27" s="1"/>
  <c r="E69" i="27" a="1"/>
  <c r="E69" i="27" s="1"/>
  <c r="E70" i="27" a="1"/>
  <c r="E70" i="27" s="1"/>
  <c r="E71" i="27" a="1"/>
  <c r="E71" i="27" s="1"/>
  <c r="E72" i="27" a="1"/>
  <c r="E72" i="27" s="1"/>
  <c r="E73" i="27" a="1"/>
  <c r="E73" i="27" s="1"/>
  <c r="E74" i="27" a="1"/>
  <c r="E74" i="27" s="1"/>
  <c r="E75" i="27" a="1"/>
  <c r="E75" i="27" s="1"/>
  <c r="E76" i="27" a="1"/>
  <c r="E76" i="27" s="1"/>
  <c r="E77" i="27" a="1"/>
  <c r="E77" i="27" s="1"/>
  <c r="E78" i="27" a="1"/>
  <c r="E78" i="27" s="1"/>
  <c r="E79" i="27" a="1"/>
  <c r="E79" i="27" s="1"/>
  <c r="E80" i="27" a="1"/>
  <c r="E80" i="27" s="1"/>
  <c r="E81" i="27" a="1"/>
  <c r="E81" i="27" s="1"/>
  <c r="E82" i="27" a="1"/>
  <c r="E82" i="27" s="1"/>
  <c r="E83" i="27" a="1"/>
  <c r="E83" i="27" s="1"/>
  <c r="E84" i="27" a="1"/>
  <c r="E84" i="27" s="1"/>
  <c r="E85" i="27" a="1"/>
  <c r="E85" i="27" s="1"/>
  <c r="H85" i="27" a="1"/>
  <c r="H85" i="27" s="1"/>
  <c r="H14" i="27" a="1"/>
  <c r="H14" i="27" s="1"/>
  <c r="H15" i="27" a="1"/>
  <c r="H15" i="27" s="1"/>
  <c r="H16" i="27" a="1"/>
  <c r="H16" i="27" s="1"/>
  <c r="H17" i="27" a="1"/>
  <c r="H17" i="27" s="1"/>
  <c r="H18" i="27" a="1"/>
  <c r="H18" i="27" s="1"/>
  <c r="H19" i="27" a="1"/>
  <c r="H19" i="27" s="1"/>
  <c r="H20" i="27" a="1"/>
  <c r="H20" i="27" s="1"/>
  <c r="H21" i="27" a="1"/>
  <c r="H21" i="27" s="1"/>
  <c r="H22" i="27" a="1"/>
  <c r="H22" i="27" s="1"/>
  <c r="H23" i="27" a="1"/>
  <c r="H23" i="27" s="1"/>
  <c r="H24" i="27" a="1"/>
  <c r="H24" i="27" s="1"/>
  <c r="H25" i="27" a="1"/>
  <c r="H25" i="27" s="1"/>
  <c r="H26" i="27" a="1"/>
  <c r="H26" i="27" s="1"/>
  <c r="H27" i="27" a="1"/>
  <c r="H27" i="27" s="1"/>
  <c r="H28" i="27" a="1"/>
  <c r="H28" i="27" s="1"/>
  <c r="H29" i="27" a="1"/>
  <c r="H29" i="27" s="1"/>
  <c r="H30" i="27" a="1"/>
  <c r="H30" i="27" s="1"/>
  <c r="H31" i="27" a="1"/>
  <c r="H31" i="27" s="1"/>
  <c r="H32" i="27" a="1"/>
  <c r="H32" i="27" s="1"/>
  <c r="H33" i="27" a="1"/>
  <c r="H33" i="27" s="1"/>
  <c r="H34" i="27" a="1"/>
  <c r="H34" i="27" s="1"/>
  <c r="H35" i="27" a="1"/>
  <c r="H35" i="27" s="1"/>
  <c r="H36" i="27" a="1"/>
  <c r="H36" i="27" s="1"/>
  <c r="H44" i="27" a="1"/>
  <c r="H44" i="27" s="1"/>
  <c r="H45" i="27" a="1"/>
  <c r="H45" i="27" s="1"/>
  <c r="H46" i="27" a="1"/>
  <c r="H46" i="27" s="1"/>
  <c r="H47" i="27" a="1"/>
  <c r="H47" i="27" s="1"/>
  <c r="H48" i="27" a="1"/>
  <c r="H48" i="27" s="1"/>
  <c r="H49" i="27" a="1"/>
  <c r="H49" i="27" s="1"/>
  <c r="H50" i="27" a="1"/>
  <c r="H50" i="27" s="1"/>
  <c r="H51" i="27" a="1"/>
  <c r="H51" i="27" s="1"/>
  <c r="H52" i="27" a="1"/>
  <c r="H52" i="27" s="1"/>
  <c r="H53" i="27" a="1"/>
  <c r="H53" i="27" s="1"/>
  <c r="H54" i="27" a="1"/>
  <c r="H54" i="27" s="1"/>
  <c r="H55" i="27" a="1"/>
  <c r="H55" i="27" s="1"/>
  <c r="H56" i="27" a="1"/>
  <c r="H56" i="27" s="1"/>
  <c r="H57" i="27" a="1"/>
  <c r="H57" i="27" s="1"/>
  <c r="H58" i="27" a="1"/>
  <c r="H58" i="27" s="1"/>
  <c r="H59" i="27" a="1"/>
  <c r="H59" i="27" s="1"/>
  <c r="H60" i="27" a="1"/>
  <c r="H60" i="27" s="1"/>
  <c r="H61" i="27" a="1"/>
  <c r="H61" i="27" s="1"/>
  <c r="H62" i="27" a="1"/>
  <c r="H62" i="27" s="1"/>
  <c r="H63" i="27" a="1"/>
  <c r="H63" i="27" s="1"/>
  <c r="H64" i="27" a="1"/>
  <c r="H64" i="27" s="1"/>
  <c r="H65" i="27" a="1"/>
  <c r="H65" i="27" s="1"/>
  <c r="H66" i="27" a="1"/>
  <c r="H66" i="27" s="1"/>
  <c r="H67" i="27" a="1"/>
  <c r="H67" i="27" s="1"/>
  <c r="H68" i="27" a="1"/>
  <c r="H68" i="27" s="1"/>
  <c r="H69" i="27" a="1"/>
  <c r="H69" i="27" s="1"/>
  <c r="H70" i="27" a="1"/>
  <c r="H70" i="27" s="1"/>
  <c r="H71" i="27" a="1"/>
  <c r="H71" i="27" s="1"/>
  <c r="H72" i="27" a="1"/>
  <c r="H72" i="27" s="1"/>
  <c r="H73" i="27" a="1"/>
  <c r="H73" i="27" s="1"/>
  <c r="H74" i="27" a="1"/>
  <c r="H74" i="27" s="1"/>
  <c r="H75" i="27" a="1"/>
  <c r="H75" i="27" s="1"/>
  <c r="H76" i="27" a="1"/>
  <c r="H76" i="27" s="1"/>
  <c r="H77" i="27" a="1"/>
  <c r="H77" i="27" s="1"/>
  <c r="H78" i="27" a="1"/>
  <c r="H78" i="27" s="1"/>
  <c r="H79" i="27" a="1"/>
  <c r="H79" i="27" s="1"/>
  <c r="H80" i="27" a="1"/>
  <c r="H80" i="27" s="1"/>
  <c r="H81" i="27" a="1"/>
  <c r="H81" i="27" s="1"/>
  <c r="H82" i="27" a="1"/>
  <c r="H82" i="27" s="1"/>
  <c r="H83" i="27" a="1"/>
  <c r="H83" i="27" s="1"/>
  <c r="H84" i="27" a="1"/>
  <c r="H84" i="27" s="1"/>
  <c r="I9" i="27"/>
  <c r="H13" i="27" a="1"/>
  <c r="H13" i="27" s="1"/>
  <c r="E14" i="27" a="1"/>
  <c r="E14" i="27" s="1"/>
  <c r="E15" i="27" a="1"/>
  <c r="E15" i="27" s="1"/>
  <c r="E16" i="27" a="1"/>
  <c r="E16" i="27" s="1"/>
  <c r="E17" i="27" a="1"/>
  <c r="E17" i="27" s="1"/>
  <c r="E18" i="27" a="1"/>
  <c r="E18" i="27" s="1"/>
  <c r="E19" i="27" a="1"/>
  <c r="E19" i="27" s="1"/>
  <c r="E20" i="27" a="1"/>
  <c r="E20" i="27" s="1"/>
  <c r="E21" i="27" a="1"/>
  <c r="E21" i="27" s="1"/>
  <c r="E22" i="27" a="1"/>
  <c r="E22" i="27" s="1"/>
  <c r="E23" i="27" a="1"/>
  <c r="E23" i="27" s="1"/>
  <c r="E24" i="27" a="1"/>
  <c r="E24" i="27" s="1"/>
  <c r="E25" i="27" a="1"/>
  <c r="E25" i="27" s="1"/>
  <c r="E26" i="27" a="1"/>
  <c r="E26" i="27" s="1"/>
  <c r="E27" i="27" a="1"/>
  <c r="E27" i="27" s="1"/>
  <c r="E28" i="27" a="1"/>
  <c r="E28" i="27" s="1"/>
  <c r="E29" i="27" a="1"/>
  <c r="E29" i="27" s="1"/>
  <c r="E30" i="27" a="1"/>
  <c r="E30" i="27" s="1"/>
  <c r="E31" i="27" a="1"/>
  <c r="E31" i="27" s="1"/>
  <c r="E32" i="27" a="1"/>
  <c r="E32" i="27" s="1"/>
  <c r="E33" i="27" a="1"/>
  <c r="E33" i="27" s="1"/>
  <c r="E34" i="27" a="1"/>
  <c r="E34" i="27" s="1"/>
  <c r="E35" i="27" a="1"/>
  <c r="E35" i="27" s="1"/>
  <c r="E36" i="27" a="1"/>
  <c r="E36" i="27" s="1"/>
  <c r="E44" i="27" a="1"/>
  <c r="E44" i="27" s="1"/>
  <c r="E45" i="27" a="1"/>
  <c r="E45" i="27" s="1"/>
  <c r="E46" i="27" a="1"/>
  <c r="E46" i="27" s="1"/>
  <c r="E47" i="27" a="1"/>
  <c r="E47" i="27" s="1"/>
  <c r="E48" i="27" a="1"/>
  <c r="E48" i="27" s="1"/>
  <c r="E49" i="27" a="1"/>
  <c r="E49" i="27" s="1"/>
  <c r="E50" i="27" a="1"/>
  <c r="E50" i="27" s="1"/>
  <c r="E51" i="27" a="1"/>
  <c r="E51" i="27" s="1"/>
  <c r="E52" i="27" a="1"/>
  <c r="E52" i="27" s="1"/>
  <c r="E53" i="27" a="1"/>
  <c r="E53" i="27" s="1"/>
  <c r="E54" i="27" a="1"/>
  <c r="E54" i="27" s="1"/>
  <c r="E55" i="27" a="1"/>
  <c r="E55" i="27" s="1"/>
  <c r="E56" i="27" a="1"/>
  <c r="E56" i="27" s="1"/>
  <c r="E57" i="27" a="1"/>
  <c r="E57" i="27" s="1"/>
  <c r="E58" i="27" a="1"/>
  <c r="E58" i="27" s="1"/>
  <c r="E59" i="27" a="1"/>
  <c r="E59" i="27" s="1"/>
  <c r="E60" i="27" a="1"/>
  <c r="E60" i="27" s="1"/>
  <c r="E61" i="27" a="1"/>
  <c r="E61" i="27" s="1"/>
  <c r="E62" i="27" a="1"/>
  <c r="E62" i="27" s="1"/>
  <c r="E63" i="27" a="1"/>
  <c r="E63" i="27" s="1"/>
  <c r="E13" i="27" a="1"/>
  <c r="E13" i="27" s="1"/>
  <c r="I41" i="27" l="1"/>
  <c r="I42" i="27"/>
  <c r="I39" i="27"/>
  <c r="I40" i="27"/>
  <c r="I38" i="27"/>
  <c r="I37" i="27"/>
  <c r="I45" i="27"/>
  <c r="I84" i="27"/>
  <c r="I68" i="27"/>
  <c r="I60" i="27"/>
  <c r="I52" i="27"/>
  <c r="I44" i="27"/>
  <c r="I29" i="27"/>
  <c r="I21" i="27"/>
  <c r="I85" i="27"/>
  <c r="I83" i="27"/>
  <c r="I75" i="27"/>
  <c r="I67" i="27"/>
  <c r="I59" i="27"/>
  <c r="I51" i="27"/>
  <c r="I82" i="27"/>
  <c r="I74" i="27"/>
  <c r="I49" i="27"/>
  <c r="I80" i="27"/>
  <c r="I72" i="27"/>
  <c r="I79" i="27"/>
  <c r="I30" i="27"/>
  <c r="I22" i="27"/>
  <c r="I14" i="27"/>
  <c r="I81" i="27"/>
  <c r="I73" i="27"/>
  <c r="I66" i="27"/>
  <c r="I58" i="27"/>
  <c r="I50" i="27"/>
  <c r="I36" i="27"/>
  <c r="I28" i="27"/>
  <c r="I20" i="27"/>
  <c r="I65" i="27"/>
  <c r="I57" i="27"/>
  <c r="I35" i="27"/>
  <c r="I27" i="27"/>
  <c r="I19" i="27"/>
  <c r="I71" i="27"/>
  <c r="I64" i="27"/>
  <c r="I56" i="27"/>
  <c r="I34" i="27"/>
  <c r="I26" i="27"/>
  <c r="I18" i="27"/>
  <c r="I78" i="27"/>
  <c r="I70" i="27"/>
  <c r="I63" i="27"/>
  <c r="I55" i="27"/>
  <c r="I48" i="27"/>
  <c r="I33" i="27"/>
  <c r="I25" i="27"/>
  <c r="I17" i="27"/>
  <c r="I77" i="27"/>
  <c r="I69" i="27"/>
  <c r="I62" i="27"/>
  <c r="I54" i="27"/>
  <c r="I47" i="27"/>
  <c r="I32" i="27"/>
  <c r="I24" i="27"/>
  <c r="I16" i="27"/>
  <c r="I76" i="27"/>
  <c r="I61" i="27"/>
  <c r="I53" i="27"/>
  <c r="I46" i="27"/>
  <c r="I31" i="27"/>
  <c r="I23" i="27"/>
  <c r="I15" i="27"/>
  <c r="I13" i="27"/>
  <c r="F91" i="19" a="1"/>
  <c r="F91" i="19" s="1"/>
  <c r="F90" i="19" a="1"/>
  <c r="F90" i="19" s="1"/>
  <c r="E85" i="9" l="1" a="1"/>
  <c r="E85" i="9" s="1"/>
  <c r="E84" i="9" a="1"/>
  <c r="E84" i="9" s="1"/>
  <c r="E83" i="9" a="1"/>
  <c r="E83" i="9" s="1"/>
  <c r="F476" i="19" l="1" a="1"/>
  <c r="F476" i="19" s="1"/>
  <c r="F475" i="19" a="1"/>
  <c r="F475" i="19" s="1"/>
  <c r="F474" i="19" a="1"/>
  <c r="F474" i="19" s="1"/>
  <c r="F473" i="19" a="1"/>
  <c r="F473" i="19" s="1"/>
  <c r="F472" i="19" a="1"/>
  <c r="F472" i="19" s="1"/>
  <c r="F471" i="19" a="1"/>
  <c r="F471" i="19" s="1"/>
  <c r="F470" i="19" a="1"/>
  <c r="F470" i="19" s="1"/>
  <c r="F469" i="19" a="1"/>
  <c r="F469" i="19" s="1"/>
  <c r="F460" i="19" l="1" a="1"/>
  <c r="F460" i="19" s="1"/>
  <c r="F461" i="19" a="1"/>
  <c r="F461" i="19" s="1"/>
  <c r="F466" i="19" a="1"/>
  <c r="F466" i="19" s="1"/>
  <c r="F467" i="19" a="1"/>
  <c r="F467" i="19" s="1"/>
  <c r="F465" i="19" a="1"/>
  <c r="F465" i="19" s="1"/>
  <c r="F464" i="19" a="1"/>
  <c r="F464" i="19" s="1"/>
  <c r="F463" i="19" a="1"/>
  <c r="F463" i="19" s="1"/>
  <c r="F462" i="19" a="1"/>
  <c r="F462" i="19" s="1"/>
  <c r="F458" i="19" a="1"/>
  <c r="F458" i="19" s="1"/>
  <c r="F457" i="19" a="1"/>
  <c r="F457" i="19" s="1"/>
  <c r="F456" i="19" a="1"/>
  <c r="F456" i="19" s="1"/>
  <c r="F455" i="19" a="1"/>
  <c r="F455" i="19" s="1"/>
  <c r="F454" i="19" a="1"/>
  <c r="F454" i="19" s="1"/>
  <c r="F453" i="19" a="1"/>
  <c r="F453" i="19" s="1"/>
  <c r="F452" i="19" a="1"/>
  <c r="F452" i="19" s="1"/>
  <c r="F450" i="19" a="1"/>
  <c r="F450" i="19" s="1"/>
  <c r="F449" i="19" a="1"/>
  <c r="F449" i="19" s="1"/>
  <c r="F448" i="19" a="1"/>
  <c r="F448" i="19" s="1"/>
  <c r="F447" i="19" a="1"/>
  <c r="F447" i="19" s="1"/>
  <c r="F446" i="19" a="1"/>
  <c r="F446" i="19" s="1"/>
  <c r="F445" i="19" a="1"/>
  <c r="F445" i="19" s="1"/>
  <c r="F444" i="19" a="1"/>
  <c r="F444" i="19" s="1"/>
  <c r="F443" i="19" a="1"/>
  <c r="F443" i="19" s="1"/>
  <c r="F416" i="19" a="1"/>
  <c r="F416" i="19" s="1"/>
  <c r="F417" i="19" a="1"/>
  <c r="F417" i="19" s="1"/>
  <c r="F415" i="19" a="1"/>
  <c r="F415" i="19" s="1"/>
  <c r="F432" i="19" a="1"/>
  <c r="F432" i="19" s="1"/>
  <c r="F433" i="19" a="1"/>
  <c r="F433" i="19" s="1"/>
  <c r="F434" i="19" a="1"/>
  <c r="F434" i="19" s="1"/>
  <c r="F435" i="19" a="1"/>
  <c r="F435" i="19" s="1"/>
  <c r="F436" i="19" a="1"/>
  <c r="F436" i="19" s="1"/>
  <c r="F437" i="19" a="1"/>
  <c r="F437" i="19" s="1"/>
  <c r="F438" i="19" a="1"/>
  <c r="F438" i="19" s="1"/>
  <c r="F431" i="19" a="1"/>
  <c r="F431" i="19" s="1"/>
  <c r="F422" i="19" a="1"/>
  <c r="F422" i="19" s="1"/>
  <c r="F423" i="19" a="1"/>
  <c r="F423" i="19" s="1"/>
  <c r="F424" i="19" a="1"/>
  <c r="F424" i="19" s="1"/>
  <c r="F425" i="19" a="1"/>
  <c r="F425" i="19" s="1"/>
  <c r="F426" i="19" a="1"/>
  <c r="F426" i="19" s="1"/>
  <c r="F427" i="19" a="1"/>
  <c r="F427" i="19" s="1"/>
  <c r="F428" i="19" a="1"/>
  <c r="F428" i="19" s="1"/>
  <c r="F429" i="19" a="1"/>
  <c r="F429" i="19" s="1"/>
  <c r="F421" i="19" a="1"/>
  <c r="F421" i="19" s="1"/>
  <c r="E55" i="15" l="1" a="1"/>
  <c r="E55" i="15" s="1"/>
  <c r="E54" i="15" a="1"/>
  <c r="E54" i="15" s="1"/>
  <c r="E53" i="15" a="1"/>
  <c r="E53" i="15" s="1"/>
  <c r="E52" i="15" a="1"/>
  <c r="E52" i="15" s="1"/>
  <c r="E51" i="15" a="1"/>
  <c r="E51" i="15" s="1"/>
  <c r="E116" i="7" l="1" a="1"/>
  <c r="E116" i="7" s="1"/>
  <c r="E115" i="7" a="1"/>
  <c r="E115" i="7" s="1"/>
  <c r="E114" i="7" a="1"/>
  <c r="E114" i="7" s="1"/>
  <c r="E36" i="7" l="1" a="1"/>
  <c r="E36" i="7" s="1"/>
  <c r="F365" i="19" a="1"/>
  <c r="F365" i="19" s="1"/>
  <c r="F366" i="19" a="1"/>
  <c r="F366" i="19" s="1"/>
  <c r="F338" i="19" a="1"/>
  <c r="F338" i="19" s="1"/>
  <c r="F235" i="19" a="1"/>
  <c r="F235" i="19" s="1"/>
  <c r="F236" i="19" a="1"/>
  <c r="F236" i="19" s="1"/>
  <c r="F207" i="19" a="1"/>
  <c r="F207" i="19" s="1"/>
  <c r="F96" i="19" a="1"/>
  <c r="F96" i="19" s="1"/>
  <c r="F97" i="19" a="1"/>
  <c r="F97" i="19" s="1"/>
  <c r="F65" i="19" a="1"/>
  <c r="F65" i="19" s="1"/>
  <c r="E47" i="17" l="1" a="1"/>
  <c r="E47" i="17" s="1"/>
  <c r="E86" i="9" l="1" a="1"/>
  <c r="E86" i="9" s="1"/>
  <c r="E82" i="9" a="1"/>
  <c r="E82" i="9" s="1"/>
  <c r="E81" i="9" a="1"/>
  <c r="E81" i="9" s="1"/>
  <c r="E80" i="9" l="1" a="1"/>
  <c r="E80" i="9" s="1"/>
  <c r="E79" i="9" a="1"/>
  <c r="E79" i="9" s="1"/>
  <c r="E78" i="9" a="1"/>
  <c r="E78" i="9" s="1"/>
  <c r="E47" i="7" l="1" a="1"/>
  <c r="E47" i="7" s="1"/>
  <c r="E119" i="7" l="1" a="1"/>
  <c r="E119" i="7" s="1"/>
  <c r="E118" i="7" a="1"/>
  <c r="E118" i="7" s="1"/>
  <c r="E117" i="7" a="1"/>
  <c r="E117" i="7" s="1"/>
  <c r="E113" i="7" a="1"/>
  <c r="E113" i="7" s="1"/>
  <c r="E112" i="7" a="1"/>
  <c r="E112" i="7" s="1"/>
  <c r="E111" i="7" a="1"/>
  <c r="E111" i="7" s="1"/>
  <c r="E110" i="7" a="1"/>
  <c r="E110" i="7" s="1"/>
  <c r="E109" i="7" a="1"/>
  <c r="E109" i="7" s="1"/>
  <c r="E108" i="7" a="1"/>
  <c r="E108" i="7" s="1"/>
  <c r="D13" i="19" l="1"/>
  <c r="H264" i="19" l="1" a="1"/>
  <c r="H264" i="19" s="1"/>
  <c r="I264" i="19" s="1" a="1"/>
  <c r="I264" i="19" s="1"/>
  <c r="H268" i="19" a="1"/>
  <c r="H268" i="19" s="1"/>
  <c r="I268" i="19" s="1" a="1"/>
  <c r="I268" i="19" s="1"/>
  <c r="H106" i="19" a="1"/>
  <c r="H106" i="19" s="1"/>
  <c r="I106" i="19" s="1" a="1"/>
  <c r="I106" i="19" s="1"/>
  <c r="H278" i="19" a="1"/>
  <c r="H278" i="19" s="1"/>
  <c r="I278" i="19" s="1" a="1"/>
  <c r="I278" i="19" s="1"/>
  <c r="H374" i="19" a="1"/>
  <c r="H374" i="19" s="1"/>
  <c r="I374" i="19" s="1" a="1"/>
  <c r="I374" i="19" s="1"/>
  <c r="H245" i="19" a="1"/>
  <c r="H245" i="19" s="1"/>
  <c r="I245" i="19" s="1" a="1"/>
  <c r="I245" i="19" s="1"/>
  <c r="H440" i="19" a="1"/>
  <c r="H440" i="19" s="1"/>
  <c r="I440" i="19" s="1" a="1"/>
  <c r="I440" i="19" s="1"/>
  <c r="H441" i="19" a="1"/>
  <c r="H441" i="19" s="1"/>
  <c r="I441" i="19" s="1" a="1"/>
  <c r="I441" i="19" s="1"/>
  <c r="H439" i="19" a="1"/>
  <c r="H439" i="19" s="1"/>
  <c r="I439" i="19" s="1" a="1"/>
  <c r="I439" i="19" s="1"/>
  <c r="H362" i="19" a="1"/>
  <c r="H362" i="19" s="1"/>
  <c r="I362" i="19" s="1" a="1"/>
  <c r="I362" i="19" s="1"/>
  <c r="H363" i="19" a="1"/>
  <c r="H363" i="19" s="1"/>
  <c r="I363" i="19" s="1" a="1"/>
  <c r="I363" i="19" s="1"/>
  <c r="H94" i="19" a="1"/>
  <c r="H94" i="19" s="1"/>
  <c r="I94" i="19" s="1" a="1"/>
  <c r="I94" i="19" s="1"/>
  <c r="H93" i="19" a="1"/>
  <c r="H93" i="19" s="1"/>
  <c r="I93" i="19" s="1" a="1"/>
  <c r="I93" i="19" s="1"/>
  <c r="H232" i="19" a="1"/>
  <c r="H232" i="19" s="1"/>
  <c r="I232" i="19" s="1" a="1"/>
  <c r="I232" i="19" s="1"/>
  <c r="H233" i="19" a="1"/>
  <c r="H233" i="19" s="1"/>
  <c r="I233" i="19" s="1" a="1"/>
  <c r="I233" i="19" s="1"/>
  <c r="H403" i="19" a="1"/>
  <c r="H403" i="19" s="1"/>
  <c r="I403" i="19" s="1" a="1"/>
  <c r="I403" i="19" s="1"/>
  <c r="H404" i="19" a="1"/>
  <c r="H404" i="19" s="1"/>
  <c r="I404" i="19" s="1" a="1"/>
  <c r="I404" i="19" s="1"/>
  <c r="H205" i="19" a="1"/>
  <c r="H205" i="19" s="1"/>
  <c r="I205" i="19" s="1" a="1"/>
  <c r="I205" i="19" s="1"/>
  <c r="H204" i="19" a="1"/>
  <c r="H204" i="19" s="1"/>
  <c r="I204" i="19" s="1" a="1"/>
  <c r="I204" i="19" s="1"/>
  <c r="H206" i="19" a="1"/>
  <c r="H206" i="19" s="1"/>
  <c r="I206" i="19" s="1" a="1"/>
  <c r="I206" i="19" s="1"/>
  <c r="H203" i="19" a="1"/>
  <c r="H203" i="19" s="1"/>
  <c r="I203" i="19" s="1" a="1"/>
  <c r="I203" i="19" s="1"/>
  <c r="H62" i="19" a="1"/>
  <c r="H62" i="19" s="1"/>
  <c r="H63" i="19" a="1"/>
  <c r="H63" i="19" s="1"/>
  <c r="I63" i="19" s="1" a="1"/>
  <c r="I63" i="19" s="1"/>
  <c r="H61" i="19" a="1"/>
  <c r="H61" i="19" s="1"/>
  <c r="H505" i="19" a="1"/>
  <c r="H505" i="19" s="1"/>
  <c r="I505" i="19" s="1" a="1"/>
  <c r="I505" i="19" s="1"/>
  <c r="H491" i="19" a="1"/>
  <c r="H491" i="19" s="1"/>
  <c r="I491" i="19" s="1" a="1"/>
  <c r="I491" i="19" s="1"/>
  <c r="H494" i="19" a="1"/>
  <c r="H494" i="19" s="1"/>
  <c r="I494" i="19" s="1" a="1"/>
  <c r="I494" i="19" s="1"/>
  <c r="H506" i="19" a="1"/>
  <c r="H506" i="19" s="1"/>
  <c r="I506" i="19" s="1" a="1"/>
  <c r="I506" i="19" s="1"/>
  <c r="H511" i="19" a="1"/>
  <c r="H511" i="19" s="1"/>
  <c r="I511" i="19" s="1" a="1"/>
  <c r="I511" i="19" s="1"/>
  <c r="H490" i="19" a="1"/>
  <c r="H490" i="19" s="1"/>
  <c r="I490" i="19" s="1" a="1"/>
  <c r="I490" i="19" s="1"/>
  <c r="H493" i="19" a="1"/>
  <c r="H493" i="19" s="1"/>
  <c r="I493" i="19" s="1" a="1"/>
  <c r="I493" i="19" s="1"/>
  <c r="H502" i="19" a="1"/>
  <c r="H502" i="19" s="1"/>
  <c r="I502" i="19" s="1" a="1"/>
  <c r="I502" i="19" s="1"/>
  <c r="H499" i="19" a="1"/>
  <c r="H499" i="19" s="1"/>
  <c r="I499" i="19" s="1" a="1"/>
  <c r="I499" i="19" s="1"/>
  <c r="H496" i="19" a="1"/>
  <c r="H496" i="19" s="1"/>
  <c r="I496" i="19" s="1" a="1"/>
  <c r="I496" i="19" s="1"/>
  <c r="H497" i="19" a="1"/>
  <c r="H497" i="19" s="1"/>
  <c r="I497" i="19" s="1" a="1"/>
  <c r="I497" i="19" s="1"/>
  <c r="H492" i="19" a="1"/>
  <c r="H492" i="19" s="1"/>
  <c r="I492" i="19" s="1" a="1"/>
  <c r="I492" i="19" s="1"/>
  <c r="H503" i="19" a="1"/>
  <c r="H503" i="19" s="1"/>
  <c r="I503" i="19" s="1" a="1"/>
  <c r="I503" i="19" s="1"/>
  <c r="H500" i="19" a="1"/>
  <c r="H500" i="19" s="1"/>
  <c r="I500" i="19" s="1" a="1"/>
  <c r="I500" i="19" s="1"/>
  <c r="H509" i="19" a="1"/>
  <c r="H509" i="19" s="1"/>
  <c r="I509" i="19" s="1" a="1"/>
  <c r="I509" i="19" s="1"/>
  <c r="H495" i="19" a="1"/>
  <c r="H495" i="19" s="1"/>
  <c r="I495" i="19" s="1" a="1"/>
  <c r="I495" i="19" s="1"/>
  <c r="H498" i="19" a="1"/>
  <c r="H498" i="19" s="1"/>
  <c r="I498" i="19" s="1" a="1"/>
  <c r="I498" i="19" s="1"/>
  <c r="H504" i="19" a="1"/>
  <c r="H504" i="19" s="1"/>
  <c r="I504" i="19" s="1" a="1"/>
  <c r="I504" i="19" s="1"/>
  <c r="H507" i="19" a="1"/>
  <c r="H507" i="19" s="1"/>
  <c r="I507" i="19" s="1" a="1"/>
  <c r="I507" i="19" s="1"/>
  <c r="H512" i="19" a="1"/>
  <c r="H512" i="19" s="1"/>
  <c r="I512" i="19" s="1" a="1"/>
  <c r="I512" i="19" s="1"/>
  <c r="H510" i="19" a="1"/>
  <c r="H510" i="19" s="1"/>
  <c r="I510" i="19" s="1" a="1"/>
  <c r="I510" i="19" s="1"/>
  <c r="H508" i="19" a="1"/>
  <c r="H508" i="19" s="1"/>
  <c r="I508" i="19" s="1" a="1"/>
  <c r="I508" i="19" s="1"/>
  <c r="H487" i="19" a="1"/>
  <c r="H487" i="19" s="1"/>
  <c r="I487" i="19" s="1" a="1"/>
  <c r="I487" i="19" s="1"/>
  <c r="H488" i="19" a="1"/>
  <c r="H488" i="19" s="1"/>
  <c r="I488" i="19" s="1" a="1"/>
  <c r="I488" i="19" s="1"/>
  <c r="H486" i="19" a="1"/>
  <c r="H486" i="19" s="1"/>
  <c r="I486" i="19" s="1" a="1"/>
  <c r="I486" i="19" s="1"/>
  <c r="H336" i="19" a="1"/>
  <c r="H336" i="19" s="1"/>
  <c r="I336" i="19" s="1" a="1"/>
  <c r="I336" i="19" s="1"/>
  <c r="H484" i="19" a="1"/>
  <c r="H484" i="19" s="1"/>
  <c r="I484" i="19" s="1" a="1"/>
  <c r="I484" i="19" s="1"/>
  <c r="H480" i="19" a="1"/>
  <c r="H480" i="19" s="1"/>
  <c r="I480" i="19" s="1" a="1"/>
  <c r="I480" i="19" s="1"/>
  <c r="H481" i="19" a="1"/>
  <c r="H481" i="19" s="1"/>
  <c r="I481" i="19" s="1" a="1"/>
  <c r="I481" i="19" s="1"/>
  <c r="H485" i="19" a="1"/>
  <c r="H485" i="19" s="1"/>
  <c r="I485" i="19" s="1" a="1"/>
  <c r="I485" i="19" s="1"/>
  <c r="H482" i="19" a="1"/>
  <c r="H482" i="19" s="1"/>
  <c r="I482" i="19" s="1" a="1"/>
  <c r="I482" i="19" s="1"/>
  <c r="H483" i="19" a="1"/>
  <c r="H483" i="19" s="1"/>
  <c r="I483" i="19" s="1" a="1"/>
  <c r="I483" i="19" s="1"/>
  <c r="H479" i="19" a="1"/>
  <c r="H479" i="19" s="1"/>
  <c r="I479" i="19" s="1" a="1"/>
  <c r="I479" i="19" s="1"/>
  <c r="H478" i="19" a="1"/>
  <c r="H478" i="19" s="1"/>
  <c r="I478" i="19" s="1" a="1"/>
  <c r="I478" i="19" s="1"/>
  <c r="H334" i="19" a="1"/>
  <c r="H334" i="19" s="1"/>
  <c r="I334" i="19" s="1" a="1"/>
  <c r="I334" i="19" s="1"/>
  <c r="H335" i="19" a="1"/>
  <c r="H335" i="19" s="1"/>
  <c r="I335" i="19" s="1" a="1"/>
  <c r="I335" i="19" s="1"/>
  <c r="H90" i="19" a="1"/>
  <c r="H90" i="19" s="1"/>
  <c r="I90" i="19" s="1" a="1"/>
  <c r="I90" i="19" s="1"/>
  <c r="H91" i="19" a="1"/>
  <c r="H91" i="19" s="1"/>
  <c r="I91" i="19" s="1" a="1"/>
  <c r="I91" i="19" s="1"/>
  <c r="H466" i="19" a="1"/>
  <c r="H466" i="19" s="1"/>
  <c r="I466" i="19" s="1" a="1"/>
  <c r="I466" i="19" s="1"/>
  <c r="H471" i="19" a="1"/>
  <c r="H471" i="19" s="1"/>
  <c r="I471" i="19" s="1" a="1"/>
  <c r="I471" i="19" s="1"/>
  <c r="H475" i="19" a="1"/>
  <c r="H475" i="19" s="1"/>
  <c r="I475" i="19" s="1" a="1"/>
  <c r="I475" i="19" s="1"/>
  <c r="H476" i="19" a="1"/>
  <c r="H476" i="19" s="1"/>
  <c r="I476" i="19" s="1" a="1"/>
  <c r="I476" i="19" s="1"/>
  <c r="H473" i="19" a="1"/>
  <c r="H473" i="19" s="1"/>
  <c r="I473" i="19" s="1" a="1"/>
  <c r="I473" i="19" s="1"/>
  <c r="H470" i="19" a="1"/>
  <c r="H470" i="19" s="1"/>
  <c r="I470" i="19" s="1" a="1"/>
  <c r="I470" i="19" s="1"/>
  <c r="H472" i="19" a="1"/>
  <c r="H472" i="19" s="1"/>
  <c r="I472" i="19" s="1" a="1"/>
  <c r="I472" i="19" s="1"/>
  <c r="H469" i="19" a="1"/>
  <c r="H469" i="19" s="1"/>
  <c r="I469" i="19" s="1" a="1"/>
  <c r="I469" i="19" s="1"/>
  <c r="H474" i="19" a="1"/>
  <c r="H474" i="19" s="1"/>
  <c r="I474" i="19" s="1" a="1"/>
  <c r="I474" i="19" s="1"/>
  <c r="H465" i="19" a="1"/>
  <c r="H465" i="19" s="1"/>
  <c r="I465" i="19" s="1" a="1"/>
  <c r="I465" i="19" s="1"/>
  <c r="H461" i="19" a="1"/>
  <c r="H461" i="19" s="1"/>
  <c r="I461" i="19" s="1" a="1"/>
  <c r="I461" i="19" s="1"/>
  <c r="H467" i="19" a="1"/>
  <c r="H467" i="19" s="1"/>
  <c r="I467" i="19" s="1" a="1"/>
  <c r="I467" i="19" s="1"/>
  <c r="H462" i="19" a="1"/>
  <c r="H462" i="19" s="1"/>
  <c r="I462" i="19" s="1" a="1"/>
  <c r="I462" i="19" s="1"/>
  <c r="H463" i="19" a="1"/>
  <c r="H463" i="19" s="1"/>
  <c r="I463" i="19" s="1" a="1"/>
  <c r="I463" i="19" s="1"/>
  <c r="H464" i="19" a="1"/>
  <c r="H464" i="19" s="1"/>
  <c r="I464" i="19" s="1" a="1"/>
  <c r="I464" i="19" s="1"/>
  <c r="H460" i="19" a="1"/>
  <c r="H460" i="19" s="1"/>
  <c r="I460" i="19" s="1" a="1"/>
  <c r="I460" i="19" s="1"/>
  <c r="H458" i="19" a="1"/>
  <c r="H458" i="19" s="1"/>
  <c r="I458" i="19" s="1" a="1"/>
  <c r="I458" i="19" s="1"/>
  <c r="H454" i="19" a="1"/>
  <c r="H454" i="19" s="1"/>
  <c r="I454" i="19" s="1" a="1"/>
  <c r="I454" i="19" s="1"/>
  <c r="H455" i="19" a="1"/>
  <c r="H455" i="19" s="1"/>
  <c r="I455" i="19" s="1" a="1"/>
  <c r="I455" i="19" s="1"/>
  <c r="H453" i="19" a="1"/>
  <c r="H453" i="19" s="1"/>
  <c r="I453" i="19" s="1" a="1"/>
  <c r="I453" i="19" s="1"/>
  <c r="H456" i="19" a="1"/>
  <c r="H456" i="19" s="1"/>
  <c r="I456" i="19" s="1" a="1"/>
  <c r="I456" i="19" s="1"/>
  <c r="H452" i="19" a="1"/>
  <c r="H452" i="19" s="1"/>
  <c r="I452" i="19" s="1" a="1"/>
  <c r="I452" i="19" s="1"/>
  <c r="H457" i="19" a="1"/>
  <c r="H457" i="19" s="1"/>
  <c r="I457" i="19" s="1" a="1"/>
  <c r="I457" i="19" s="1"/>
  <c r="H416" i="19" a="1"/>
  <c r="H416" i="19" s="1"/>
  <c r="I416" i="19" s="1" a="1"/>
  <c r="I416" i="19" s="1"/>
  <c r="H449" i="19" a="1"/>
  <c r="H449" i="19" s="1"/>
  <c r="I449" i="19" s="1" a="1"/>
  <c r="I449" i="19" s="1"/>
  <c r="H445" i="19" a="1"/>
  <c r="H445" i="19" s="1"/>
  <c r="I445" i="19" s="1" a="1"/>
  <c r="I445" i="19" s="1"/>
  <c r="H450" i="19" a="1"/>
  <c r="H450" i="19" s="1"/>
  <c r="I450" i="19" s="1" a="1"/>
  <c r="I450" i="19" s="1"/>
  <c r="H446" i="19" a="1"/>
  <c r="H446" i="19" s="1"/>
  <c r="I446" i="19" s="1" a="1"/>
  <c r="I446" i="19" s="1"/>
  <c r="H443" i="19" a="1"/>
  <c r="H443" i="19" s="1"/>
  <c r="I443" i="19" s="1" a="1"/>
  <c r="I443" i="19" s="1"/>
  <c r="H447" i="19" a="1"/>
  <c r="H447" i="19" s="1"/>
  <c r="I447" i="19" s="1" a="1"/>
  <c r="I447" i="19" s="1"/>
  <c r="H448" i="19" a="1"/>
  <c r="H448" i="19" s="1"/>
  <c r="I448" i="19" s="1" a="1"/>
  <c r="I448" i="19" s="1"/>
  <c r="H444" i="19" a="1"/>
  <c r="H444" i="19" s="1"/>
  <c r="I444" i="19" s="1" a="1"/>
  <c r="I444" i="19" s="1"/>
  <c r="H415" i="19" a="1"/>
  <c r="H415" i="19" s="1"/>
  <c r="I415" i="19" s="1" a="1"/>
  <c r="I415" i="19" s="1"/>
  <c r="H417" i="19" a="1"/>
  <c r="H417" i="19" s="1"/>
  <c r="I417" i="19" s="1" a="1"/>
  <c r="I417" i="19" s="1"/>
  <c r="H436" i="19" a="1"/>
  <c r="H436" i="19" s="1"/>
  <c r="I436" i="19" s="1" a="1"/>
  <c r="I436" i="19" s="1"/>
  <c r="H435" i="19" a="1"/>
  <c r="H435" i="19" s="1"/>
  <c r="I435" i="19" s="1" a="1"/>
  <c r="I435" i="19" s="1"/>
  <c r="H424" i="19" a="1"/>
  <c r="H424" i="19" s="1"/>
  <c r="I424" i="19" s="1" a="1"/>
  <c r="I424" i="19" s="1"/>
  <c r="H426" i="19" a="1"/>
  <c r="H426" i="19" s="1"/>
  <c r="I426" i="19" s="1" a="1"/>
  <c r="I426" i="19" s="1"/>
  <c r="H425" i="19" a="1"/>
  <c r="H425" i="19" s="1"/>
  <c r="I425" i="19" s="1" a="1"/>
  <c r="I425" i="19" s="1"/>
  <c r="H366" i="19" a="1"/>
  <c r="H366" i="19" s="1"/>
  <c r="I366" i="19" s="1" a="1"/>
  <c r="I366" i="19" s="1"/>
  <c r="H365" i="19" a="1"/>
  <c r="H365" i="19" s="1"/>
  <c r="I365" i="19" s="1" a="1"/>
  <c r="I365" i="19" s="1"/>
  <c r="H338" i="19" a="1"/>
  <c r="H338" i="19" s="1"/>
  <c r="I338" i="19" s="1" a="1"/>
  <c r="I338" i="19" s="1"/>
  <c r="H235" i="19" a="1"/>
  <c r="H235" i="19" s="1"/>
  <c r="I235" i="19" s="1" a="1"/>
  <c r="I235" i="19" s="1"/>
  <c r="H236" i="19" a="1"/>
  <c r="H236" i="19" s="1"/>
  <c r="I236" i="19" s="1" a="1"/>
  <c r="I236" i="19" s="1"/>
  <c r="H96" i="19" a="1"/>
  <c r="H96" i="19" s="1"/>
  <c r="I96" i="19" s="1" a="1"/>
  <c r="I96" i="19" s="1"/>
  <c r="H207" i="19" a="1"/>
  <c r="H207" i="19" s="1"/>
  <c r="I207" i="19" s="1" a="1"/>
  <c r="I207" i="19" s="1"/>
  <c r="H65" i="19" a="1"/>
  <c r="H65" i="19" s="1"/>
  <c r="I65" i="19" s="1" a="1"/>
  <c r="I65" i="19" s="1"/>
  <c r="H97" i="19" a="1"/>
  <c r="H97" i="19" s="1"/>
  <c r="I97" i="19" s="1" a="1"/>
  <c r="I97" i="19" s="1"/>
  <c r="H427" i="19" a="1"/>
  <c r="H427" i="19" s="1"/>
  <c r="H423" i="19" a="1"/>
  <c r="H423" i="19" s="1"/>
  <c r="H422" i="19" a="1"/>
  <c r="H422" i="19" s="1"/>
  <c r="H431" i="19" a="1"/>
  <c r="H431" i="19" s="1"/>
  <c r="H429" i="19" a="1"/>
  <c r="H429" i="19" s="1"/>
  <c r="H438" i="19" a="1"/>
  <c r="H438" i="19" s="1"/>
  <c r="H421" i="19" a="1"/>
  <c r="H421" i="19" s="1"/>
  <c r="H437" i="19" a="1"/>
  <c r="H437" i="19" s="1"/>
  <c r="H434" i="19" a="1"/>
  <c r="H434" i="19" s="1"/>
  <c r="H428" i="19" a="1"/>
  <c r="H428" i="19" s="1"/>
  <c r="H433" i="19" a="1"/>
  <c r="H433" i="19" s="1"/>
  <c r="H432" i="19" a="1"/>
  <c r="H432" i="19" s="1"/>
  <c r="B13" i="19"/>
  <c r="D11" i="15"/>
  <c r="E13" i="10"/>
  <c r="J11" i="15"/>
  <c r="J11" i="13"/>
  <c r="J17" i="10"/>
  <c r="D11" i="9"/>
  <c r="I85" i="9" s="1" a="1"/>
  <c r="I85" i="9" s="1"/>
  <c r="E12" i="21"/>
  <c r="K26" i="21" s="1" a="1"/>
  <c r="K26" i="21" s="1"/>
  <c r="D9" i="7"/>
  <c r="B12" i="2"/>
  <c r="D13" i="4"/>
  <c r="U1" i="22"/>
  <c r="D6" i="2" a="1"/>
  <c r="D6" i="2" s="1"/>
  <c r="D7" i="2" a="1"/>
  <c r="D7" i="2" s="1"/>
  <c r="D8" i="2" a="1"/>
  <c r="D8" i="2" s="1"/>
  <c r="D9" i="2" a="1"/>
  <c r="D9" i="2" s="1"/>
  <c r="D5" i="2" a="1"/>
  <c r="D5" i="2" s="1"/>
  <c r="I62" i="19" l="1" a="1"/>
  <c r="I62" i="19" s="1"/>
  <c r="I61" i="19" a="1"/>
  <c r="I61" i="19" s="1"/>
  <c r="I30" i="15" a="1"/>
  <c r="I30" i="15" s="1"/>
  <c r="J30" i="15" s="1"/>
  <c r="I69" i="15" a="1"/>
  <c r="I69" i="15" s="1"/>
  <c r="J69" i="15" s="1"/>
  <c r="I68" i="15" a="1"/>
  <c r="I68" i="15" s="1"/>
  <c r="J68" i="15" s="1"/>
  <c r="I63" i="15" a="1"/>
  <c r="I63" i="15" s="1"/>
  <c r="J63" i="15" s="1"/>
  <c r="I66" i="15" a="1"/>
  <c r="I66" i="15" s="1"/>
  <c r="J66" i="15" s="1"/>
  <c r="I64" i="15" a="1"/>
  <c r="I64" i="15" s="1"/>
  <c r="J64" i="15" s="1"/>
  <c r="I67" i="15" a="1"/>
  <c r="I67" i="15" s="1"/>
  <c r="J67" i="15" s="1"/>
  <c r="I62" i="15" a="1"/>
  <c r="I62" i="15" s="1"/>
  <c r="J62" i="15" s="1"/>
  <c r="I65" i="15" a="1"/>
  <c r="I65" i="15" s="1"/>
  <c r="J65" i="15" s="1"/>
  <c r="H17" i="7" a="1"/>
  <c r="H17" i="7" s="1"/>
  <c r="H16" i="7" a="1"/>
  <c r="H16" i="7" s="1"/>
  <c r="I26" i="10" a="1"/>
  <c r="I26" i="10" s="1"/>
  <c r="J26" i="10" s="1"/>
  <c r="I27" i="10" a="1"/>
  <c r="I27" i="10" s="1"/>
  <c r="J27" i="10" s="1"/>
  <c r="I31" i="10" a="1"/>
  <c r="I31" i="10" s="1"/>
  <c r="J31" i="10" s="1"/>
  <c r="I30" i="10" a="1"/>
  <c r="I30" i="10" s="1"/>
  <c r="J30" i="10" s="1"/>
  <c r="I29" i="10" a="1"/>
  <c r="I29" i="10" s="1"/>
  <c r="J29" i="10" s="1"/>
  <c r="I28" i="10" a="1"/>
  <c r="I28" i="10" s="1"/>
  <c r="J28" i="10" s="1"/>
  <c r="I34" i="10" a="1"/>
  <c r="I34" i="10" s="1"/>
  <c r="J34" i="10" s="1"/>
  <c r="I35" i="10" a="1"/>
  <c r="I35" i="10" s="1"/>
  <c r="J35" i="10" s="1"/>
  <c r="I38" i="10" a="1"/>
  <c r="I38" i="10" s="1"/>
  <c r="J38" i="10" s="1"/>
  <c r="I36" i="10" a="1"/>
  <c r="I36" i="10" s="1"/>
  <c r="J36" i="10" s="1"/>
  <c r="E8" i="10" a="1"/>
  <c r="E8" i="10" s="1"/>
  <c r="E10" i="10" a="1"/>
  <c r="E10" i="10" s="1"/>
  <c r="J85" i="9"/>
  <c r="I43" i="10" a="1"/>
  <c r="I43" i="10" s="1"/>
  <c r="I83" i="9" a="1"/>
  <c r="I83" i="9" s="1"/>
  <c r="J83" i="9" s="1"/>
  <c r="I84" i="9" a="1"/>
  <c r="I84" i="9" s="1"/>
  <c r="J84" i="9" s="1"/>
  <c r="I65" i="10" a="1"/>
  <c r="I65" i="10" s="1"/>
  <c r="I91" i="10" a="1"/>
  <c r="I91" i="10" s="1"/>
  <c r="I72" i="10" a="1"/>
  <c r="I72" i="10" s="1"/>
  <c r="I59" i="10" a="1"/>
  <c r="I59" i="10" s="1"/>
  <c r="I89" i="10" a="1"/>
  <c r="I89" i="10" s="1"/>
  <c r="I51" i="10" a="1"/>
  <c r="I51" i="10" s="1"/>
  <c r="I82" i="10" a="1"/>
  <c r="I82" i="10" s="1"/>
  <c r="I50" i="10" a="1"/>
  <c r="I50" i="10" s="1"/>
  <c r="E7" i="10" a="1"/>
  <c r="E7" i="10" s="1"/>
  <c r="I52" i="15" a="1"/>
  <c r="I52" i="15" s="1"/>
  <c r="J52" i="15" s="1"/>
  <c r="I55" i="15" a="1"/>
  <c r="I55" i="15" s="1"/>
  <c r="J55" i="15" s="1"/>
  <c r="I53" i="15" a="1"/>
  <c r="I53" i="15" s="1"/>
  <c r="J53" i="15" s="1"/>
  <c r="I51" i="15" a="1"/>
  <c r="I51" i="15" s="1"/>
  <c r="J51" i="15" s="1"/>
  <c r="I54" i="15" a="1"/>
  <c r="I54" i="15" s="1"/>
  <c r="J54" i="15" s="1"/>
  <c r="I20" i="15" a="1"/>
  <c r="I20" i="15" s="1"/>
  <c r="I57" i="15" a="1"/>
  <c r="I57" i="15" s="1"/>
  <c r="I47" i="15" a="1"/>
  <c r="I47" i="15" s="1"/>
  <c r="I38" i="15" a="1"/>
  <c r="I38" i="15" s="1"/>
  <c r="H116" i="7" a="1"/>
  <c r="H116" i="7" s="1"/>
  <c r="H114" i="7" a="1"/>
  <c r="H114" i="7" s="1"/>
  <c r="H115" i="7" a="1"/>
  <c r="H115" i="7" s="1"/>
  <c r="H47" i="7" a="1"/>
  <c r="H47" i="7" s="1"/>
  <c r="H36" i="7" a="1"/>
  <c r="H36" i="7" s="1"/>
  <c r="D10" i="4" a="1"/>
  <c r="D10" i="4" s="1"/>
  <c r="I24" i="9" a="1"/>
  <c r="I24" i="9" s="1"/>
  <c r="I86" i="9" a="1"/>
  <c r="I86" i="9" s="1"/>
  <c r="J86" i="9" s="1"/>
  <c r="I81" i="9" a="1"/>
  <c r="I81" i="9" s="1"/>
  <c r="J81" i="9" s="1"/>
  <c r="I82" i="9" a="1"/>
  <c r="I82" i="9" s="1"/>
  <c r="J82" i="9" s="1"/>
  <c r="I76" i="9" a="1"/>
  <c r="I76" i="9" s="1"/>
  <c r="I72" i="9" a="1"/>
  <c r="I72" i="9" s="1"/>
  <c r="I71" i="9" a="1"/>
  <c r="I71" i="9" s="1"/>
  <c r="I55" i="9" a="1"/>
  <c r="I55" i="9" s="1"/>
  <c r="I38" i="9" a="1"/>
  <c r="I38" i="9" s="1"/>
  <c r="I60" i="9" a="1"/>
  <c r="I60" i="9" s="1"/>
  <c r="I17" i="9" a="1"/>
  <c r="I17" i="9" s="1"/>
  <c r="I80" i="9" a="1"/>
  <c r="I80" i="9" s="1"/>
  <c r="J80" i="9" s="1"/>
  <c r="I78" i="9" a="1"/>
  <c r="I78" i="9" s="1"/>
  <c r="J78" i="9" s="1"/>
  <c r="I79" i="9" a="1"/>
  <c r="I79" i="9" s="1"/>
  <c r="J79" i="9" s="1"/>
  <c r="Q960" i="22" a="1"/>
  <c r="Q960" i="22" s="1"/>
  <c r="Q962" i="22" a="1"/>
  <c r="Q962" i="22" s="1"/>
  <c r="R964" i="22" a="1"/>
  <c r="R964" i="22" s="1"/>
  <c r="R966" i="22" a="1"/>
  <c r="R966" i="22" s="1"/>
  <c r="S970" i="22" a="1"/>
  <c r="S970" i="22" s="1"/>
  <c r="Q973" i="22" a="1"/>
  <c r="Q973" i="22" s="1"/>
  <c r="S975" i="22" a="1"/>
  <c r="S975" i="22" s="1"/>
  <c r="Q978" i="22" a="1"/>
  <c r="Q978" i="22" s="1"/>
  <c r="R980" i="22" a="1"/>
  <c r="R980" i="22" s="1"/>
  <c r="R982" i="22" a="1"/>
  <c r="R982" i="22" s="1"/>
  <c r="Q985" i="22" a="1"/>
  <c r="Q985" i="22" s="1"/>
  <c r="S987" i="22" a="1"/>
  <c r="S987" i="22" s="1"/>
  <c r="Q992" i="22" a="1"/>
  <c r="Q992" i="22" s="1"/>
  <c r="R994" i="22" a="1"/>
  <c r="R994" i="22" s="1"/>
  <c r="Q997" i="22" a="1"/>
  <c r="Q997" i="22" s="1"/>
  <c r="S999" i="22" a="1"/>
  <c r="S999" i="22" s="1"/>
  <c r="Q1004" i="22" a="1"/>
  <c r="Q1004" i="22" s="1"/>
  <c r="S1006" i="22" a="1"/>
  <c r="S1006" i="22" s="1"/>
  <c r="R1009" i="22" a="1"/>
  <c r="R1009" i="22" s="1"/>
  <c r="S1011" i="22" a="1"/>
  <c r="S1011" i="22" s="1"/>
  <c r="R1016" i="22" a="1"/>
  <c r="R1016" i="22" s="1"/>
  <c r="Q1019" i="22" a="1"/>
  <c r="Q1019" i="22" s="1"/>
  <c r="S1021" i="22" a="1"/>
  <c r="S1021" i="22" s="1"/>
  <c r="Q1024" i="22" a="1"/>
  <c r="Q1024" i="22" s="1"/>
  <c r="Q1026" i="22" a="1"/>
  <c r="Q1026" i="22" s="1"/>
  <c r="S1028" i="22" a="1"/>
  <c r="S1028" i="22" s="1"/>
  <c r="R1031" i="22" a="1"/>
  <c r="R1031" i="22" s="1"/>
  <c r="S1033" i="22" a="1"/>
  <c r="S1033" i="22" s="1"/>
  <c r="S1035" i="22" a="1"/>
  <c r="S1035" i="22" s="1"/>
  <c r="Q1038" i="22" a="1"/>
  <c r="Q1038" i="22" s="1"/>
  <c r="S1040" i="22" a="1"/>
  <c r="S1040" i="22" s="1"/>
  <c r="R1043" i="22" a="1"/>
  <c r="R1043" i="22" s="1"/>
  <c r="S1045" i="22" a="1"/>
  <c r="S1045" i="22" s="1"/>
  <c r="S1047" i="22" a="1"/>
  <c r="S1047" i="22" s="1"/>
  <c r="R1050" i="22" a="1"/>
  <c r="R1050" i="22" s="1"/>
  <c r="Q1053" i="22" a="1"/>
  <c r="Q1053" i="22" s="1"/>
  <c r="R1057" i="22" a="1"/>
  <c r="R1057" i="22" s="1"/>
  <c r="S1059" i="22" a="1"/>
  <c r="S1059" i="22" s="1"/>
  <c r="R1062" i="22" a="1"/>
  <c r="R1062" i="22" s="1"/>
  <c r="Q1065" i="22" a="1"/>
  <c r="Q1065" i="22" s="1"/>
  <c r="R1069" i="22" a="1"/>
  <c r="R1069" i="22" s="1"/>
  <c r="Q1075" i="22" a="1"/>
  <c r="Q1075" i="22" s="1"/>
  <c r="S1076" i="22" a="1"/>
  <c r="S1076" i="22" s="1"/>
  <c r="R1078" i="22" a="1"/>
  <c r="R1078" i="22" s="1"/>
  <c r="R1083" i="22" a="1"/>
  <c r="R1083" i="22" s="1"/>
  <c r="Q1085" i="22" a="1"/>
  <c r="Q1085" i="22" s="1"/>
  <c r="R1088" i="22" a="1"/>
  <c r="R1088" i="22" s="1"/>
  <c r="S1093" i="22" a="1"/>
  <c r="S1093" i="22" s="1"/>
  <c r="Q1097" i="22" a="1"/>
  <c r="Q1097" i="22" s="1"/>
  <c r="Q1099" i="22" a="1"/>
  <c r="Q1099" i="22" s="1"/>
  <c r="Q1103" i="22" a="1"/>
  <c r="Q1103" i="22" s="1"/>
  <c r="R1105" i="22" a="1"/>
  <c r="R1105" i="22" s="1"/>
  <c r="S1107" i="22" a="1"/>
  <c r="S1107" i="22" s="1"/>
  <c r="S1109" i="22" a="1"/>
  <c r="S1109" i="22" s="1"/>
  <c r="Q1112" i="22" a="1"/>
  <c r="Q1112" i="22" s="1"/>
  <c r="S1116" i="22" a="1"/>
  <c r="S1116" i="22" s="1"/>
  <c r="Q1121" i="22" a="1"/>
  <c r="Q1121" i="22" s="1"/>
  <c r="R1123" i="22" a="1"/>
  <c r="R1123" i="22" s="1"/>
  <c r="R1125" i="22" a="1"/>
  <c r="R1125" i="22" s="1"/>
  <c r="S1127" i="22" a="1"/>
  <c r="S1127" i="22" s="1"/>
  <c r="Q1130" i="22" a="1"/>
  <c r="Q1130" i="22" s="1"/>
  <c r="R1132" i="22" a="1"/>
  <c r="R1132" i="22" s="1"/>
  <c r="S1134" i="22" a="1"/>
  <c r="S1134" i="22" s="1"/>
  <c r="S1136" i="22" a="1"/>
  <c r="S1136" i="22" s="1"/>
  <c r="Q1139" i="22" a="1"/>
  <c r="Q1139" i="22" s="1"/>
  <c r="Q1141" i="22" a="1"/>
  <c r="Q1141" i="22" s="1"/>
  <c r="S1145" i="22" a="1"/>
  <c r="S1145" i="22" s="1"/>
  <c r="Q958" i="22" a="1"/>
  <c r="Q958" i="22" s="1"/>
  <c r="R960" i="22" a="1"/>
  <c r="R960" i="22" s="1"/>
  <c r="R962" i="22" a="1"/>
  <c r="R962" i="22" s="1"/>
  <c r="S966" i="22" a="1"/>
  <c r="S966" i="22" s="1"/>
  <c r="S968" i="22" a="1"/>
  <c r="S968" i="22" s="1"/>
  <c r="Q971" i="22" a="1"/>
  <c r="Q971" i="22" s="1"/>
  <c r="R973" i="22" a="1"/>
  <c r="R973" i="22" s="1"/>
  <c r="Q976" i="22" a="1"/>
  <c r="Q976" i="22" s="1"/>
  <c r="R978" i="22" a="1"/>
  <c r="R978" i="22" s="1"/>
  <c r="S982" i="22" a="1"/>
  <c r="S982" i="22" s="1"/>
  <c r="R985" i="22" a="1"/>
  <c r="R985" i="22" s="1"/>
  <c r="Q988" i="22" a="1"/>
  <c r="Q988" i="22" s="1"/>
  <c r="Q990" i="22" a="1"/>
  <c r="Q990" i="22" s="1"/>
  <c r="R992" i="22" a="1"/>
  <c r="R992" i="22" s="1"/>
  <c r="S994" i="22" a="1"/>
  <c r="S994" i="22" s="1"/>
  <c r="R997" i="22" a="1"/>
  <c r="R997" i="22" s="1"/>
  <c r="Q1000" i="22" a="1"/>
  <c r="Q1000" i="22" s="1"/>
  <c r="Q1002" i="22" a="1"/>
  <c r="Q1002" i="22" s="1"/>
  <c r="R1004" i="22" a="1"/>
  <c r="R1004" i="22" s="1"/>
  <c r="Q1007" i="22" a="1"/>
  <c r="Q1007" i="22" s="1"/>
  <c r="S1009" i="22" a="1"/>
  <c r="S1009" i="22" s="1"/>
  <c r="Q1012" i="22" a="1"/>
  <c r="Q1012" i="22" s="1"/>
  <c r="Q1014" i="22" a="1"/>
  <c r="Q1014" i="22" s="1"/>
  <c r="S1016" i="22" a="1"/>
  <c r="S1016" i="22" s="1"/>
  <c r="R1019" i="22" a="1"/>
  <c r="R1019" i="22" s="1"/>
  <c r="Q1022" i="22" a="1"/>
  <c r="Q1022" i="22" s="1"/>
  <c r="R1024" i="22" a="1"/>
  <c r="R1024" i="22" s="1"/>
  <c r="R1026" i="22" a="1"/>
  <c r="R1026" i="22" s="1"/>
  <c r="Q1029" i="22" a="1"/>
  <c r="Q1029" i="22" s="1"/>
  <c r="S1031" i="22" a="1"/>
  <c r="S1031" i="22" s="1"/>
  <c r="Q1036" i="22" a="1"/>
  <c r="Q1036" i="22" s="1"/>
  <c r="R1038" i="22" a="1"/>
  <c r="R1038" i="22" s="1"/>
  <c r="Q1041" i="22" a="1"/>
  <c r="Q1041" i="22" s="1"/>
  <c r="S1043" i="22" a="1"/>
  <c r="S1043" i="22" s="1"/>
  <c r="Q1048" i="22" a="1"/>
  <c r="Q1048" i="22" s="1"/>
  <c r="S1050" i="22" a="1"/>
  <c r="S1050" i="22" s="1"/>
  <c r="R1053" i="22" a="1"/>
  <c r="R1053" i="22" s="1"/>
  <c r="R1055" i="22" a="1"/>
  <c r="R1055" i="22" s="1"/>
  <c r="S1057" i="22" a="1"/>
  <c r="S1057" i="22" s="1"/>
  <c r="Q1060" i="22" a="1"/>
  <c r="Q1060" i="22" s="1"/>
  <c r="S1062" i="22" a="1"/>
  <c r="S1062" i="22" s="1"/>
  <c r="R1065" i="22" a="1"/>
  <c r="R1065" i="22" s="1"/>
  <c r="R1067" i="22" a="1"/>
  <c r="R1067" i="22" s="1"/>
  <c r="S1069" i="22" a="1"/>
  <c r="S1069" i="22" s="1"/>
  <c r="Q1072" i="22" a="1"/>
  <c r="Q1072" i="22" s="1"/>
  <c r="S1073" i="22" a="1"/>
  <c r="S1073" i="22" s="1"/>
  <c r="R1075" i="22" a="1"/>
  <c r="R1075" i="22" s="1"/>
  <c r="Q1077" i="22" a="1"/>
  <c r="Q1077" i="22" s="1"/>
  <c r="Q1080" i="22" a="1"/>
  <c r="Q1080" i="22" s="1"/>
  <c r="S1081" i="22" a="1"/>
  <c r="S1081" i="22" s="1"/>
  <c r="S1083" i="22" a="1"/>
  <c r="S1083" i="22" s="1"/>
  <c r="S1086" i="22" a="1"/>
  <c r="S1086" i="22" s="1"/>
  <c r="S1088" i="22" a="1"/>
  <c r="S1088" i="22" s="1"/>
  <c r="R1090" i="22" a="1"/>
  <c r="R1090" i="22" s="1"/>
  <c r="Q1092" i="22" a="1"/>
  <c r="Q1092" i="22" s="1"/>
  <c r="Q1094" i="22" a="1"/>
  <c r="Q1094" i="22" s="1"/>
  <c r="S1095" i="22" a="1"/>
  <c r="S1095" i="22" s="1"/>
  <c r="R1099" i="22" a="1"/>
  <c r="R1099" i="22" s="1"/>
  <c r="Q1101" i="22" a="1"/>
  <c r="Q1101" i="22" s="1"/>
  <c r="R1103" i="22" a="1"/>
  <c r="R1103" i="22" s="1"/>
  <c r="S1105" i="22" a="1"/>
  <c r="S1105" i="22" s="1"/>
  <c r="Q1108" i="22" a="1"/>
  <c r="Q1108" i="22" s="1"/>
  <c r="Q1110" i="22" a="1"/>
  <c r="Q1110" i="22" s="1"/>
  <c r="R1112" i="22" a="1"/>
  <c r="R1112" i="22" s="1"/>
  <c r="R1114" i="22" a="1"/>
  <c r="R1114" i="22" s="1"/>
  <c r="Q1119" i="22" a="1"/>
  <c r="Q1119" i="22" s="1"/>
  <c r="R1121" i="22" a="1"/>
  <c r="R1121" i="22" s="1"/>
  <c r="S1123" i="22" a="1"/>
  <c r="S1123" i="22" s="1"/>
  <c r="S1125" i="22" a="1"/>
  <c r="S1125" i="22" s="1"/>
  <c r="Q1128" i="22" a="1"/>
  <c r="Q1128" i="22" s="1"/>
  <c r="S1132" i="22" a="1"/>
  <c r="S1132" i="22" s="1"/>
  <c r="Q1137" i="22" a="1"/>
  <c r="Q1137" i="22" s="1"/>
  <c r="R1139" i="22" a="1"/>
  <c r="R1139" i="22" s="1"/>
  <c r="R1141" i="22" a="1"/>
  <c r="R1141" i="22" s="1"/>
  <c r="S1143" i="22" a="1"/>
  <c r="S1143" i="22" s="1"/>
  <c r="R958" i="22" a="1"/>
  <c r="R958" i="22" s="1"/>
  <c r="S958" i="22" a="1"/>
  <c r="S958" i="22" s="1"/>
  <c r="Q959" i="22" a="1"/>
  <c r="Q959" i="22" s="1"/>
  <c r="Q961" i="22" a="1"/>
  <c r="Q961" i="22" s="1"/>
  <c r="R965" i="22" a="1"/>
  <c r="R965" i="22" s="1"/>
  <c r="R967" i="22" a="1"/>
  <c r="R967" i="22" s="1"/>
  <c r="S969" i="22" a="1"/>
  <c r="S969" i="22" s="1"/>
  <c r="S971" i="22" a="1"/>
  <c r="S971" i="22" s="1"/>
  <c r="R974" i="22" a="1"/>
  <c r="R974" i="22" s="1"/>
  <c r="Q977" i="22" a="1"/>
  <c r="Q977" i="22" s="1"/>
  <c r="R981" i="22" a="1"/>
  <c r="R981" i="22" s="1"/>
  <c r="S983" i="22" a="1"/>
  <c r="S983" i="22" s="1"/>
  <c r="R986" i="22" a="1"/>
  <c r="R986" i="22" s="1"/>
  <c r="S988" i="22" a="1"/>
  <c r="S988" i="22" s="1"/>
  <c r="Q991" i="22" a="1"/>
  <c r="Q991" i="22" s="1"/>
  <c r="Q993" i="22" a="1"/>
  <c r="Q993" i="22" s="1"/>
  <c r="S995" i="22" a="1"/>
  <c r="S995" i="22" s="1"/>
  <c r="R998" i="22" a="1"/>
  <c r="R998" i="22" s="1"/>
  <c r="S1000" i="22" a="1"/>
  <c r="S1000" i="22" s="1"/>
  <c r="Q1003" i="22" a="1"/>
  <c r="Q1003" i="22" s="1"/>
  <c r="R1005" i="22" a="1"/>
  <c r="R1005" i="22" s="1"/>
  <c r="Q1008" i="22" a="1"/>
  <c r="Q1008" i="22" s="1"/>
  <c r="S1010" i="22" a="1"/>
  <c r="S1010" i="22" s="1"/>
  <c r="S1012" i="22" a="1"/>
  <c r="S1012" i="22" s="1"/>
  <c r="Q1015" i="22" a="1"/>
  <c r="Q1015" i="22" s="1"/>
  <c r="S1017" i="22" a="1"/>
  <c r="S1017" i="22" s="1"/>
  <c r="R1020" i="22" a="1"/>
  <c r="R1020" i="22" s="1"/>
  <c r="Q1023" i="22" a="1"/>
  <c r="Q1023" i="22" s="1"/>
  <c r="Q1025" i="22" a="1"/>
  <c r="Q1025" i="22" s="1"/>
  <c r="R1027" i="22" a="1"/>
  <c r="R1027" i="22" s="1"/>
  <c r="Q1030" i="22" a="1"/>
  <c r="Q1030" i="22" s="1"/>
  <c r="S1034" i="22" a="1"/>
  <c r="S1034" i="22" s="1"/>
  <c r="S1036" i="22" a="1"/>
  <c r="S1036" i="22" s="1"/>
  <c r="R1039" i="22" a="1"/>
  <c r="R1039" i="22" s="1"/>
  <c r="Q1042" i="22" a="1"/>
  <c r="Q1042" i="22" s="1"/>
  <c r="S1046" i="22" a="1"/>
  <c r="S1046" i="22" s="1"/>
  <c r="Q1049" i="22" a="1"/>
  <c r="Q1049" i="22" s="1"/>
  <c r="S1051" i="22" a="1"/>
  <c r="S1051" i="22" s="1"/>
  <c r="Q1054" i="22" a="1"/>
  <c r="Q1054" i="22" s="1"/>
  <c r="R1056" i="22" a="1"/>
  <c r="R1056" i="22" s="1"/>
  <c r="R1058" i="22" a="1"/>
  <c r="R1058" i="22" s="1"/>
  <c r="Q1061" i="22" a="1"/>
  <c r="Q1061" i="22" s="1"/>
  <c r="S1063" i="22" a="1"/>
  <c r="S1063" i="22" s="1"/>
  <c r="Q1066" i="22" a="1"/>
  <c r="Q1066" i="22" s="1"/>
  <c r="R1068" i="22" a="1"/>
  <c r="R1068" i="22" s="1"/>
  <c r="S1070" i="22" a="1"/>
  <c r="S1070" i="22" s="1"/>
  <c r="S1072" i="22" a="1"/>
  <c r="S1072" i="22" s="1"/>
  <c r="R1074" i="22" a="1"/>
  <c r="R1074" i="22" s="1"/>
  <c r="Q1079" i="22" a="1"/>
  <c r="Q1079" i="22" s="1"/>
  <c r="S1080" i="22" a="1"/>
  <c r="S1080" i="22" s="1"/>
  <c r="S1085" i="22" a="1"/>
  <c r="S1085" i="22" s="1"/>
  <c r="R1087" i="22" a="1"/>
  <c r="R1087" i="22" s="1"/>
  <c r="S1092" i="22" a="1"/>
  <c r="S1092" i="22" s="1"/>
  <c r="S1094" i="22" a="1"/>
  <c r="S1094" i="22" s="1"/>
  <c r="Q1098" i="22" a="1"/>
  <c r="Q1098" i="22" s="1"/>
  <c r="Q1102" i="22" a="1"/>
  <c r="Q1102" i="22" s="1"/>
  <c r="Q1104" i="22" a="1"/>
  <c r="Q1104" i="22" s="1"/>
  <c r="R1106" i="22" a="1"/>
  <c r="R1106" i="22" s="1"/>
  <c r="S1108" i="22" a="1"/>
  <c r="S1108" i="22" s="1"/>
  <c r="Q1111" i="22" a="1"/>
  <c r="Q1111" i="22" s="1"/>
  <c r="R1113" i="22" a="1"/>
  <c r="R1113" i="22" s="1"/>
  <c r="R1115" i="22" a="1"/>
  <c r="R1115" i="22" s="1"/>
  <c r="S1117" i="22" a="1"/>
  <c r="S1117" i="22" s="1"/>
  <c r="S1119" i="22" a="1"/>
  <c r="S1119" i="22" s="1"/>
  <c r="R1124" i="22" a="1"/>
  <c r="R1124" i="22" s="1"/>
  <c r="S1126" i="22" a="1"/>
  <c r="S1126" i="22" s="1"/>
  <c r="Q1129" i="22" a="1"/>
  <c r="Q1129" i="22" s="1"/>
  <c r="Q1131" i="22" a="1"/>
  <c r="Q1131" i="22" s="1"/>
  <c r="R1133" i="22" a="1"/>
  <c r="R1133" i="22" s="1"/>
  <c r="Q1138" i="22" a="1"/>
  <c r="Q1138" i="22" s="1"/>
  <c r="R1142" i="22" a="1"/>
  <c r="R1142" i="22" s="1"/>
  <c r="S1144" i="22" a="1"/>
  <c r="S1144" i="22" s="1"/>
  <c r="R961" i="22" a="1"/>
  <c r="R961" i="22" s="1"/>
  <c r="R963" i="22" a="1"/>
  <c r="R963" i="22" s="1"/>
  <c r="S965" i="22" a="1"/>
  <c r="S965" i="22" s="1"/>
  <c r="S967" i="22" a="1"/>
  <c r="S967" i="22" s="1"/>
  <c r="Q972" i="22" a="1"/>
  <c r="Q972" i="22" s="1"/>
  <c r="S974" i="22" a="1"/>
  <c r="S974" i="22" s="1"/>
  <c r="R977" i="22" a="1"/>
  <c r="R977" i="22" s="1"/>
  <c r="R979" i="22" a="1"/>
  <c r="R979" i="22" s="1"/>
  <c r="S981" i="22" a="1"/>
  <c r="S981" i="22" s="1"/>
  <c r="Q984" i="22" a="1"/>
  <c r="Q984" i="22" s="1"/>
  <c r="S986" i="22" a="1"/>
  <c r="S986" i="22" s="1"/>
  <c r="Q989" i="22" a="1"/>
  <c r="Q989" i="22" s="1"/>
  <c r="R993" i="22" a="1"/>
  <c r="R993" i="22" s="1"/>
  <c r="Q996" i="22" a="1"/>
  <c r="Q996" i="22" s="1"/>
  <c r="S998" i="22" a="1"/>
  <c r="S998" i="22" s="1"/>
  <c r="Q1001" i="22" a="1"/>
  <c r="Q1001" i="22" s="1"/>
  <c r="S1005" i="22" a="1"/>
  <c r="S1005" i="22" s="1"/>
  <c r="R1008" i="22" a="1"/>
  <c r="R1008" i="22" s="1"/>
  <c r="Q1011" i="22" a="1"/>
  <c r="Q1011" i="22" s="1"/>
  <c r="Q1013" i="22" a="1"/>
  <c r="Q1013" i="22" s="1"/>
  <c r="R1015" i="22" a="1"/>
  <c r="R1015" i="22" s="1"/>
  <c r="Q1018" i="22" a="1"/>
  <c r="Q1018" i="22" s="1"/>
  <c r="S1020" i="22" a="1"/>
  <c r="S1020" i="22" s="1"/>
  <c r="R1025" i="22" a="1"/>
  <c r="R1025" i="22" s="1"/>
  <c r="S1027" i="22" a="1"/>
  <c r="S1027" i="22" s="1"/>
  <c r="R1030" i="22" a="1"/>
  <c r="R1030" i="22" s="1"/>
  <c r="S1032" i="22" a="1"/>
  <c r="S1032" i="22" s="1"/>
  <c r="Q1035" i="22" a="1"/>
  <c r="Q1035" i="22" s="1"/>
  <c r="Q1037" i="22" a="1"/>
  <c r="Q1037" i="22" s="1"/>
  <c r="S1039" i="22" a="1"/>
  <c r="S1039" i="22" s="1"/>
  <c r="R1042" i="22" a="1"/>
  <c r="R1042" i="22" s="1"/>
  <c r="S1044" i="22" a="1"/>
  <c r="S1044" i="22" s="1"/>
  <c r="Q1047" i="22" a="1"/>
  <c r="Q1047" i="22" s="1"/>
  <c r="R1049" i="22" a="1"/>
  <c r="R1049" i="22" s="1"/>
  <c r="Q1052" i="22" a="1"/>
  <c r="Q1052" i="22" s="1"/>
  <c r="R1054" i="22" a="1"/>
  <c r="R1054" i="22" s="1"/>
  <c r="S1058" i="22" a="1"/>
  <c r="S1058" i="22" s="1"/>
  <c r="R1061" i="22" a="1"/>
  <c r="R1061" i="22" s="1"/>
  <c r="Q1064" i="22" a="1"/>
  <c r="Q1064" i="22" s="1"/>
  <c r="R1066" i="22" a="1"/>
  <c r="R1066" i="22" s="1"/>
  <c r="Q1071" i="22" a="1"/>
  <c r="Q1071" i="22" s="1"/>
  <c r="Q1073" i="22" a="1"/>
  <c r="Q1073" i="22" s="1"/>
  <c r="Q1076" i="22" a="1"/>
  <c r="Q1076" i="22" s="1"/>
  <c r="S1077" i="22" a="1"/>
  <c r="S1077" i="22" s="1"/>
  <c r="R1079" i="22" a="1"/>
  <c r="R1079" i="22" s="1"/>
  <c r="Q1081" i="22" a="1"/>
  <c r="Q1081" i="22" s="1"/>
  <c r="S1082" i="22" a="1"/>
  <c r="S1082" i="22" s="1"/>
  <c r="R1084" i="22" a="1"/>
  <c r="R1084" i="22" s="1"/>
  <c r="Q1086" i="22" a="1"/>
  <c r="Q1086" i="22" s="1"/>
  <c r="S1087" i="22" a="1"/>
  <c r="S1087" i="22" s="1"/>
  <c r="R1089" i="22" a="1"/>
  <c r="R1089" i="22" s="1"/>
  <c r="Q1091" i="22" a="1"/>
  <c r="Q1091" i="22" s="1"/>
  <c r="Q1093" i="22" a="1"/>
  <c r="Q1093" i="22" s="1"/>
  <c r="R1096" i="22" a="1"/>
  <c r="R1096" i="22" s="1"/>
  <c r="R1098" i="22" a="1"/>
  <c r="R1098" i="22" s="1"/>
  <c r="Q1100" i="22" a="1"/>
  <c r="Q1100" i="22" s="1"/>
  <c r="R1102" i="22" a="1"/>
  <c r="R1102" i="22" s="1"/>
  <c r="R1104" i="22" a="1"/>
  <c r="R1104" i="22" s="1"/>
  <c r="S1106" i="22" a="1"/>
  <c r="S1106" i="22" s="1"/>
  <c r="R1111" i="22" a="1"/>
  <c r="R1111" i="22" s="1"/>
  <c r="S1115" i="22" a="1"/>
  <c r="S1115" i="22" s="1"/>
  <c r="Q1118" i="22" a="1"/>
  <c r="Q1118" i="22" s="1"/>
  <c r="Q1120" i="22" a="1"/>
  <c r="Q1120" i="22" s="1"/>
  <c r="R1122" i="22" a="1"/>
  <c r="R1122" i="22" s="1"/>
  <c r="S1124" i="22" a="1"/>
  <c r="S1124" i="22" s="1"/>
  <c r="Q1127" i="22" a="1"/>
  <c r="Q1127" i="22" s="1"/>
  <c r="R1129" i="22" a="1"/>
  <c r="R1129" i="22" s="1"/>
  <c r="R1131" i="22" a="1"/>
  <c r="R1131" i="22" s="1"/>
  <c r="S1133" i="22" a="1"/>
  <c r="S1133" i="22" s="1"/>
  <c r="S1135" i="22" a="1"/>
  <c r="S1135" i="22" s="1"/>
  <c r="R1140" i="22" a="1"/>
  <c r="R1140" i="22" s="1"/>
  <c r="S1142" i="22" a="1"/>
  <c r="S1142" i="22" s="1"/>
  <c r="Q1145" i="22" a="1"/>
  <c r="Q1145" i="22" s="1"/>
  <c r="R959" i="22" a="1"/>
  <c r="R959" i="22" s="1"/>
  <c r="S961" i="22" a="1"/>
  <c r="S961" i="22" s="1"/>
  <c r="S963" i="22" a="1"/>
  <c r="S963" i="22" s="1"/>
  <c r="Q968" i="22" a="1"/>
  <c r="Q968" i="22" s="1"/>
  <c r="Q970" i="22" a="1"/>
  <c r="Q970" i="22" s="1"/>
  <c r="R972" i="22" a="1"/>
  <c r="R972" i="22" s="1"/>
  <c r="Q975" i="22" a="1"/>
  <c r="Q975" i="22" s="1"/>
  <c r="S977" i="22" a="1"/>
  <c r="S977" i="22" s="1"/>
  <c r="S979" i="22" a="1"/>
  <c r="S979" i="22" s="1"/>
  <c r="R984" i="22" a="1"/>
  <c r="R984" i="22" s="1"/>
  <c r="Q987" i="22" a="1"/>
  <c r="Q987" i="22" s="1"/>
  <c r="R989" i="22" a="1"/>
  <c r="R989" i="22" s="1"/>
  <c r="R991" i="22" a="1"/>
  <c r="R991" i="22" s="1"/>
  <c r="S993" i="22" a="1"/>
  <c r="S993" i="22" s="1"/>
  <c r="R996" i="22" a="1"/>
  <c r="R996" i="22" s="1"/>
  <c r="Q999" i="22" a="1"/>
  <c r="Q999" i="22" s="1"/>
  <c r="R1001" i="22" a="1"/>
  <c r="R1001" i="22" s="1"/>
  <c r="R1003" i="22" a="1"/>
  <c r="R1003" i="22" s="1"/>
  <c r="Q1006" i="22" a="1"/>
  <c r="Q1006" i="22" s="1"/>
  <c r="S1008" i="22" a="1"/>
  <c r="S1008" i="22" s="1"/>
  <c r="R1013" i="22" a="1"/>
  <c r="R1013" i="22" s="1"/>
  <c r="S1015" i="22" a="1"/>
  <c r="S1015" i="22" s="1"/>
  <c r="R1018" i="22" a="1"/>
  <c r="R1018" i="22" s="1"/>
  <c r="Q1021" i="22" a="1"/>
  <c r="Q1021" i="22" s="1"/>
  <c r="R1023" i="22" a="1"/>
  <c r="R1023" i="22" s="1"/>
  <c r="S1025" i="22" a="1"/>
  <c r="S1025" i="22" s="1"/>
  <c r="Q1028" i="22" a="1"/>
  <c r="Q1028" i="22" s="1"/>
  <c r="S1030" i="22" a="1"/>
  <c r="S1030" i="22" s="1"/>
  <c r="Q1033" i="22" a="1"/>
  <c r="Q1033" i="22" s="1"/>
  <c r="R1037" i="22" a="1"/>
  <c r="R1037" i="22" s="1"/>
  <c r="Q1040" i="22" a="1"/>
  <c r="Q1040" i="22" s="1"/>
  <c r="S1042" i="22" a="1"/>
  <c r="S1042" i="22" s="1"/>
  <c r="Q1045" i="22" a="1"/>
  <c r="Q1045" i="22" s="1"/>
  <c r="S1049" i="22" a="1"/>
  <c r="S1049" i="22" s="1"/>
  <c r="R1052" i="22" a="1"/>
  <c r="R1052" i="22" s="1"/>
  <c r="S1054" i="22" a="1"/>
  <c r="S1054" i="22" s="1"/>
  <c r="S1056" i="22" a="1"/>
  <c r="S1056" i="22" s="1"/>
  <c r="Q1059" i="22" a="1"/>
  <c r="Q1059" i="22" s="1"/>
  <c r="S1061" i="22" a="1"/>
  <c r="S1061" i="22" s="1"/>
  <c r="R1064" i="22" a="1"/>
  <c r="R1064" i="22" s="1"/>
  <c r="S1066" i="22" a="1"/>
  <c r="S1066" i="22" s="1"/>
  <c r="S1068" i="22" a="1"/>
  <c r="S1068" i="22" s="1"/>
  <c r="R1071" i="22" a="1"/>
  <c r="R1071" i="22" s="1"/>
  <c r="S1074" i="22" a="1"/>
  <c r="S1074" i="22" s="1"/>
  <c r="Q1078" i="22" a="1"/>
  <c r="Q1078" i="22" s="1"/>
  <c r="S1084" i="22" a="1"/>
  <c r="S1084" i="22" s="1"/>
  <c r="S1089" i="22" a="1"/>
  <c r="S1089" i="22" s="1"/>
  <c r="R1091" i="22" a="1"/>
  <c r="R1091" i="22" s="1"/>
  <c r="Q1095" i="22" a="1"/>
  <c r="Q1095" i="22" s="1"/>
  <c r="S1096" i="22" a="1"/>
  <c r="S1096" i="22" s="1"/>
  <c r="R1100" i="22" a="1"/>
  <c r="R1100" i="22" s="1"/>
  <c r="S1102" i="22" a="1"/>
  <c r="S1102" i="22" s="1"/>
  <c r="S1104" i="22" a="1"/>
  <c r="S1104" i="22" s="1"/>
  <c r="Q1107" i="22" a="1"/>
  <c r="Q1107" i="22" s="1"/>
  <c r="Q1109" i="22" a="1"/>
  <c r="Q1109" i="22" s="1"/>
  <c r="S1113" i="22" a="1"/>
  <c r="S1113" i="22" s="1"/>
  <c r="Q1116" i="22" a="1"/>
  <c r="Q1116" i="22" s="1"/>
  <c r="R1118" i="22" a="1"/>
  <c r="R1118" i="22" s="1"/>
  <c r="R1120" i="22" a="1"/>
  <c r="R1120" i="22" s="1"/>
  <c r="S1122" i="22" a="1"/>
  <c r="S1122" i="22" s="1"/>
  <c r="R1127" i="22" a="1"/>
  <c r="R1127" i="22" s="1"/>
  <c r="S1131" i="22" a="1"/>
  <c r="S1131" i="22" s="1"/>
  <c r="S959" i="22" a="1"/>
  <c r="S959" i="22" s="1"/>
  <c r="Q965" i="22" a="1"/>
  <c r="Q965" i="22" s="1"/>
  <c r="R983" i="22" a="1"/>
  <c r="R983" i="22" s="1"/>
  <c r="R990" i="22" a="1"/>
  <c r="R990" i="22" s="1"/>
  <c r="S996" i="22" a="1"/>
  <c r="S996" i="22" s="1"/>
  <c r="S1002" i="22" a="1"/>
  <c r="S1002" i="22" s="1"/>
  <c r="Q1010" i="22" a="1"/>
  <c r="Q1010" i="22" s="1"/>
  <c r="Q1016" i="22" a="1"/>
  <c r="Q1016" i="22" s="1"/>
  <c r="S1022" i="22" a="1"/>
  <c r="S1022" i="22" s="1"/>
  <c r="R1029" i="22" a="1"/>
  <c r="R1029" i="22" s="1"/>
  <c r="R1035" i="22" a="1"/>
  <c r="R1035" i="22" s="1"/>
  <c r="S1041" i="22" a="1"/>
  <c r="S1041" i="22" s="1"/>
  <c r="R1048" i="22" a="1"/>
  <c r="R1048" i="22" s="1"/>
  <c r="Q1055" i="22" a="1"/>
  <c r="Q1055" i="22" s="1"/>
  <c r="S1060" i="22" a="1"/>
  <c r="S1060" i="22" s="1"/>
  <c r="S1067" i="22" a="1"/>
  <c r="S1067" i="22" s="1"/>
  <c r="R1073" i="22" a="1"/>
  <c r="R1073" i="22" s="1"/>
  <c r="R1077" i="22" a="1"/>
  <c r="R1077" i="22" s="1"/>
  <c r="Q1082" i="22" a="1"/>
  <c r="Q1082" i="22" s="1"/>
  <c r="R1086" i="22" a="1"/>
  <c r="R1086" i="22" s="1"/>
  <c r="S1090" i="22" a="1"/>
  <c r="S1090" i="22" s="1"/>
  <c r="S1100" i="22" a="1"/>
  <c r="S1100" i="22" s="1"/>
  <c r="S1112" i="22" a="1"/>
  <c r="S1112" i="22" s="1"/>
  <c r="S1118" i="22" a="1"/>
  <c r="S1118" i="22" s="1"/>
  <c r="R1130" i="22" a="1"/>
  <c r="R1130" i="22" s="1"/>
  <c r="R1135" i="22" a="1"/>
  <c r="R1135" i="22" s="1"/>
  <c r="Q1140" i="22" a="1"/>
  <c r="Q1140" i="22" s="1"/>
  <c r="R1144" i="22" a="1"/>
  <c r="R1144" i="22" s="1"/>
  <c r="R1147" i="22" a="1"/>
  <c r="R1147" i="22" s="1"/>
  <c r="S1149" i="22" a="1"/>
  <c r="S1149" i="22" s="1"/>
  <c r="S1151" i="22" a="1"/>
  <c r="S1151" i="22" s="1"/>
  <c r="R1156" i="22" a="1"/>
  <c r="R1156" i="22" s="1"/>
  <c r="S1158" i="22" a="1"/>
  <c r="S1158" i="22" s="1"/>
  <c r="Q1161" i="22" a="1"/>
  <c r="Q1161" i="22" s="1"/>
  <c r="Q966" i="22" a="1"/>
  <c r="Q966" i="22" s="1"/>
  <c r="R971" i="22" a="1"/>
  <c r="R971" i="22" s="1"/>
  <c r="S978" i="22" a="1"/>
  <c r="S978" i="22" s="1"/>
  <c r="S984" i="22" a="1"/>
  <c r="S984" i="22" s="1"/>
  <c r="S990" i="22" a="1"/>
  <c r="S990" i="22" s="1"/>
  <c r="S997" i="22" a="1"/>
  <c r="S997" i="22" s="1"/>
  <c r="S1003" i="22" a="1"/>
  <c r="S1003" i="22" s="1"/>
  <c r="R1010" i="22" a="1"/>
  <c r="R1010" i="22" s="1"/>
  <c r="Q1017" i="22" a="1"/>
  <c r="Q1017" i="22" s="1"/>
  <c r="S1023" i="22" a="1"/>
  <c r="S1023" i="22" s="1"/>
  <c r="S1029" i="22" a="1"/>
  <c r="S1029" i="22" s="1"/>
  <c r="R1036" i="22" a="1"/>
  <c r="R1036" i="22" s="1"/>
  <c r="Q1043" i="22" a="1"/>
  <c r="Q1043" i="22" s="1"/>
  <c r="S1048" i="22" a="1"/>
  <c r="S1048" i="22" s="1"/>
  <c r="S1055" i="22" a="1"/>
  <c r="S1055" i="22" s="1"/>
  <c r="Q1062" i="22" a="1"/>
  <c r="Q1062" i="22" s="1"/>
  <c r="Q1068" i="22" a="1"/>
  <c r="Q1068" i="22" s="1"/>
  <c r="Q1074" i="22" a="1"/>
  <c r="Q1074" i="22" s="1"/>
  <c r="R1082" i="22" a="1"/>
  <c r="R1082" i="22" s="1"/>
  <c r="S1091" i="22" a="1"/>
  <c r="S1091" i="22" s="1"/>
  <c r="Q1096" i="22" a="1"/>
  <c r="Q1096" i="22" s="1"/>
  <c r="R1101" i="22" a="1"/>
  <c r="R1101" i="22" s="1"/>
  <c r="R1107" i="22" a="1"/>
  <c r="R1107" i="22" s="1"/>
  <c r="Q1113" i="22" a="1"/>
  <c r="Q1113" i="22" s="1"/>
  <c r="R1119" i="22" a="1"/>
  <c r="R1119" i="22" s="1"/>
  <c r="Q1125" i="22" a="1"/>
  <c r="Q1125" i="22" s="1"/>
  <c r="S1130" i="22" a="1"/>
  <c r="S1130" i="22" s="1"/>
  <c r="Q1136" i="22" a="1"/>
  <c r="Q1136" i="22" s="1"/>
  <c r="S1140" i="22" a="1"/>
  <c r="S1140" i="22" s="1"/>
  <c r="R1145" i="22" a="1"/>
  <c r="R1145" i="22" s="1"/>
  <c r="S1147" i="22" a="1"/>
  <c r="S1147" i="22" s="1"/>
  <c r="Q1150" i="22" a="1"/>
  <c r="Q1150" i="22" s="1"/>
  <c r="Q1152" i="22" a="1"/>
  <c r="Q1152" i="22" s="1"/>
  <c r="R1154" i="22" a="1"/>
  <c r="R1154" i="22" s="1"/>
  <c r="S1156" i="22" a="1"/>
  <c r="S1156" i="22" s="1"/>
  <c r="Q1159" i="22" a="1"/>
  <c r="Q1159" i="22" s="1"/>
  <c r="R1161" i="22" a="1"/>
  <c r="R1161" i="22" s="1"/>
  <c r="R1163" i="22" a="1"/>
  <c r="R1163" i="22" s="1"/>
  <c r="S1165" i="22" a="1"/>
  <c r="S1165" i="22" s="1"/>
  <c r="S1167" i="22" a="1"/>
  <c r="S1167" i="22" s="1"/>
  <c r="R1172" i="22" a="1"/>
  <c r="R1172" i="22" s="1"/>
  <c r="S1174" i="22" a="1"/>
  <c r="S1174" i="22" s="1"/>
  <c r="S1176" i="22" a="1"/>
  <c r="S1176" i="22" s="1"/>
  <c r="Q1181" i="22" a="1"/>
  <c r="Q1181" i="22" s="1"/>
  <c r="Q1183" i="22" a="1"/>
  <c r="Q1183" i="22" s="1"/>
  <c r="R1185" i="22" a="1"/>
  <c r="R1185" i="22" s="1"/>
  <c r="R1187" i="22" a="1"/>
  <c r="R1187" i="22" s="1"/>
  <c r="S1191" i="22" a="1"/>
  <c r="S1191" i="22" s="1"/>
  <c r="S1193" i="22" a="1"/>
  <c r="S1193" i="22" s="1"/>
  <c r="Q1196" i="22" a="1"/>
  <c r="Q1196" i="22" s="1"/>
  <c r="Q1198" i="22" a="1"/>
  <c r="Q1198" i="22" s="1"/>
  <c r="R1200" i="22" a="1"/>
  <c r="R1200" i="22" s="1"/>
  <c r="Q1203" i="22" a="1"/>
  <c r="Q1203" i="22" s="1"/>
  <c r="S1205" i="22" a="1"/>
  <c r="S1205" i="22" s="1"/>
  <c r="R1208" i="22" a="1"/>
  <c r="R1208" i="22" s="1"/>
  <c r="Q1211" i="22" a="1"/>
  <c r="Q1211" i="22" s="1"/>
  <c r="S1213" i="22" a="1"/>
  <c r="S1213" i="22" s="1"/>
  <c r="S960" i="22" a="1"/>
  <c r="S960" i="22" s="1"/>
  <c r="Q967" i="22" a="1"/>
  <c r="Q967" i="22" s="1"/>
  <c r="S972" i="22" a="1"/>
  <c r="S972" i="22" s="1"/>
  <c r="Q979" i="22" a="1"/>
  <c r="Q979" i="22" s="1"/>
  <c r="S985" i="22" a="1"/>
  <c r="S985" i="22" s="1"/>
  <c r="S991" i="22" a="1"/>
  <c r="S991" i="22" s="1"/>
  <c r="Q998" i="22" a="1"/>
  <c r="Q998" i="22" s="1"/>
  <c r="S1004" i="22" a="1"/>
  <c r="S1004" i="22" s="1"/>
  <c r="R1011" i="22" a="1"/>
  <c r="R1011" i="22" s="1"/>
  <c r="R1017" i="22" a="1"/>
  <c r="R1017" i="22" s="1"/>
  <c r="Q1031" i="22" a="1"/>
  <c r="Q1031" i="22" s="1"/>
  <c r="Q1044" i="22" a="1"/>
  <c r="Q1044" i="22" s="1"/>
  <c r="Q1050" i="22" a="1"/>
  <c r="Q1050" i="22" s="1"/>
  <c r="Q1056" i="22" a="1"/>
  <c r="Q1056" i="22" s="1"/>
  <c r="Q1063" i="22" a="1"/>
  <c r="Q1063" i="22" s="1"/>
  <c r="Q1069" i="22" a="1"/>
  <c r="Q1069" i="22" s="1"/>
  <c r="S1078" i="22" a="1"/>
  <c r="S1078" i="22" s="1"/>
  <c r="Q1083" i="22" a="1"/>
  <c r="Q1083" i="22" s="1"/>
  <c r="Q1087" i="22" a="1"/>
  <c r="Q1087" i="22" s="1"/>
  <c r="S1101" i="22" a="1"/>
  <c r="S1101" i="22" s="1"/>
  <c r="Q1114" i="22" a="1"/>
  <c r="Q1114" i="22" s="1"/>
  <c r="Q1126" i="22" a="1"/>
  <c r="Q1126" i="22" s="1"/>
  <c r="Q1132" i="22" a="1"/>
  <c r="Q1132" i="22" s="1"/>
  <c r="R1136" i="22" a="1"/>
  <c r="R1136" i="22" s="1"/>
  <c r="Q1148" i="22" a="1"/>
  <c r="Q1148" i="22" s="1"/>
  <c r="R1150" i="22" a="1"/>
  <c r="R1150" i="22" s="1"/>
  <c r="R1152" i="22" a="1"/>
  <c r="R1152" i="22" s="1"/>
  <c r="S1154" i="22" a="1"/>
  <c r="S1154" i="22" s="1"/>
  <c r="R1159" i="22" a="1"/>
  <c r="R1159" i="22" s="1"/>
  <c r="S1163" i="22" a="1"/>
  <c r="S1163" i="22" s="1"/>
  <c r="Q1166" i="22" a="1"/>
  <c r="Q1166" i="22" s="1"/>
  <c r="Q1168" i="22" a="1"/>
  <c r="Q1168" i="22" s="1"/>
  <c r="R1170" i="22" a="1"/>
  <c r="R1170" i="22" s="1"/>
  <c r="S1172" i="22" a="1"/>
  <c r="S1172" i="22" s="1"/>
  <c r="Q1177" i="22" a="1"/>
  <c r="Q1177" i="22" s="1"/>
  <c r="Q1179" i="22" a="1"/>
  <c r="Q1179" i="22" s="1"/>
  <c r="R1181" i="22" a="1"/>
  <c r="R1181" i="22" s="1"/>
  <c r="R1183" i="22" a="1"/>
  <c r="R1183" i="22" s="1"/>
  <c r="S1187" i="22" a="1"/>
  <c r="S1187" i="22" s="1"/>
  <c r="S1189" i="22" a="1"/>
  <c r="S1189" i="22" s="1"/>
  <c r="Q1192" i="22" a="1"/>
  <c r="Q1192" i="22" s="1"/>
  <c r="Q1194" i="22" a="1"/>
  <c r="Q1194" i="22" s="1"/>
  <c r="R1198" i="22" a="1"/>
  <c r="R1198" i="22" s="1"/>
  <c r="S1200" i="22" a="1"/>
  <c r="S1200" i="22" s="1"/>
  <c r="R1203" i="22" a="1"/>
  <c r="R1203" i="22" s="1"/>
  <c r="Q1206" i="22" a="1"/>
  <c r="Q1206" i="22" s="1"/>
  <c r="S1208" i="22" a="1"/>
  <c r="S1208" i="22" s="1"/>
  <c r="R1211" i="22" a="1"/>
  <c r="R1211" i="22" s="1"/>
  <c r="Q1214" i="22" a="1"/>
  <c r="Q1214" i="22" s="1"/>
  <c r="S973" i="22" a="1"/>
  <c r="S973" i="22" s="1"/>
  <c r="Q980" i="22" a="1"/>
  <c r="Q980" i="22" s="1"/>
  <c r="Q986" i="22" a="1"/>
  <c r="Q986" i="22" s="1"/>
  <c r="R999" i="22" a="1"/>
  <c r="R999" i="22" s="1"/>
  <c r="Q1005" i="22" a="1"/>
  <c r="Q1005" i="22" s="1"/>
  <c r="R1012" i="22" a="1"/>
  <c r="R1012" i="22" s="1"/>
  <c r="S1018" i="22" a="1"/>
  <c r="S1018" i="22" s="1"/>
  <c r="S1024" i="22" a="1"/>
  <c r="S1024" i="22" s="1"/>
  <c r="Q1032" i="22" a="1"/>
  <c r="Q1032" i="22" s="1"/>
  <c r="S1037" i="22" a="1"/>
  <c r="S1037" i="22" s="1"/>
  <c r="R1044" i="22" a="1"/>
  <c r="R1044" i="22" s="1"/>
  <c r="Q1051" i="22" a="1"/>
  <c r="Q1051" i="22" s="1"/>
  <c r="Q1057" i="22" a="1"/>
  <c r="Q1057" i="22" s="1"/>
  <c r="R1063" i="22" a="1"/>
  <c r="R1063" i="22" s="1"/>
  <c r="Q1070" i="22" a="1"/>
  <c r="Q1070" i="22" s="1"/>
  <c r="Q1088" i="22" a="1"/>
  <c r="Q1088" i="22" s="1"/>
  <c r="R1092" i="22" a="1"/>
  <c r="R1092" i="22" s="1"/>
  <c r="R1097" i="22" a="1"/>
  <c r="R1097" i="22" s="1"/>
  <c r="R1108" i="22" a="1"/>
  <c r="R1108" i="22" s="1"/>
  <c r="S1114" i="22" a="1"/>
  <c r="S1114" i="22" s="1"/>
  <c r="S1120" i="22" a="1"/>
  <c r="S1120" i="22" s="1"/>
  <c r="R1126" i="22" a="1"/>
  <c r="R1126" i="22" s="1"/>
  <c r="R1137" i="22" a="1"/>
  <c r="R1137" i="22" s="1"/>
  <c r="S1141" i="22" a="1"/>
  <c r="S1141" i="22" s="1"/>
  <c r="Q1146" i="22" a="1"/>
  <c r="Q1146" i="22" s="1"/>
  <c r="R1148" i="22" a="1"/>
  <c r="R1148" i="22" s="1"/>
  <c r="S1150" i="22" a="1"/>
  <c r="S1150" i="22" s="1"/>
  <c r="S1152" i="22" a="1"/>
  <c r="S1152" i="22" s="1"/>
  <c r="Q1155" i="22" a="1"/>
  <c r="Q1155" i="22" s="1"/>
  <c r="Q1157" i="22" a="1"/>
  <c r="Q1157" i="22" s="1"/>
  <c r="S1161" i="22" a="1"/>
  <c r="S1161" i="22" s="1"/>
  <c r="Q1164" i="22" a="1"/>
  <c r="Q1164" i="22" s="1"/>
  <c r="R1166" i="22" a="1"/>
  <c r="R1166" i="22" s="1"/>
  <c r="R1168" i="22" a="1"/>
  <c r="R1168" i="22" s="1"/>
  <c r="S1170" i="22" a="1"/>
  <c r="S1170" i="22" s="1"/>
  <c r="Q1173" i="22" a="1"/>
  <c r="Q1173" i="22" s="1"/>
  <c r="Q1175" i="22" a="1"/>
  <c r="Q1175" i="22" s="1"/>
  <c r="R1177" i="22" a="1"/>
  <c r="R1177" i="22" s="1"/>
  <c r="R1179" i="22" a="1"/>
  <c r="R1179" i="22" s="1"/>
  <c r="S1183" i="22" a="1"/>
  <c r="S1183" i="22" s="1"/>
  <c r="S1185" i="22" a="1"/>
  <c r="S1185" i="22" s="1"/>
  <c r="Q1188" i="22" a="1"/>
  <c r="Q1188" i="22" s="1"/>
  <c r="Q1190" i="22" a="1"/>
  <c r="Q1190" i="22" s="1"/>
  <c r="R1194" i="22" a="1"/>
  <c r="R1194" i="22" s="1"/>
  <c r="R1196" i="22" a="1"/>
  <c r="R1196" i="22" s="1"/>
  <c r="S1198" i="22" a="1"/>
  <c r="S1198" i="22" s="1"/>
  <c r="Q1201" i="22" a="1"/>
  <c r="Q1201" i="22" s="1"/>
  <c r="S1203" i="22" a="1"/>
  <c r="S1203" i="22" s="1"/>
  <c r="R1206" i="22" a="1"/>
  <c r="R1206" i="22" s="1"/>
  <c r="Q1209" i="22" a="1"/>
  <c r="Q1209" i="22" s="1"/>
  <c r="S1211" i="22" a="1"/>
  <c r="S1211" i="22" s="1"/>
  <c r="R1214" i="22" a="1"/>
  <c r="R1214" i="22" s="1"/>
  <c r="S962" i="22" a="1"/>
  <c r="S962" i="22" s="1"/>
  <c r="R968" i="22" a="1"/>
  <c r="R968" i="22" s="1"/>
  <c r="Q974" i="22" a="1"/>
  <c r="Q974" i="22" s="1"/>
  <c r="S980" i="22" a="1"/>
  <c r="S980" i="22" s="1"/>
  <c r="R987" i="22" a="1"/>
  <c r="R987" i="22" s="1"/>
  <c r="S992" i="22" a="1"/>
  <c r="S992" i="22" s="1"/>
  <c r="R1000" i="22" a="1"/>
  <c r="R1000" i="22" s="1"/>
  <c r="R1006" i="22" a="1"/>
  <c r="R1006" i="22" s="1"/>
  <c r="S1019" i="22" a="1"/>
  <c r="S1019" i="22" s="1"/>
  <c r="R1032" i="22" a="1"/>
  <c r="R1032" i="22" s="1"/>
  <c r="S1038" i="22" a="1"/>
  <c r="S1038" i="22" s="1"/>
  <c r="R1045" i="22" a="1"/>
  <c r="R1045" i="22" s="1"/>
  <c r="R1051" i="22" a="1"/>
  <c r="R1051" i="22" s="1"/>
  <c r="S1064" i="22" a="1"/>
  <c r="S1064" i="22" s="1"/>
  <c r="R1070" i="22" a="1"/>
  <c r="R1070" i="22" s="1"/>
  <c r="S1079" i="22" a="1"/>
  <c r="S1079" i="22" s="1"/>
  <c r="Q1084" i="22" a="1"/>
  <c r="Q1084" i="22" s="1"/>
  <c r="R1093" i="22" a="1"/>
  <c r="R1093" i="22" s="1"/>
  <c r="S1097" i="22" a="1"/>
  <c r="S1097" i="22" s="1"/>
  <c r="R1109" i="22" a="1"/>
  <c r="R1109" i="22" s="1"/>
  <c r="Q1115" i="22" a="1"/>
  <c r="Q1115" i="22" s="1"/>
  <c r="S1121" i="22" a="1"/>
  <c r="S1121" i="22" s="1"/>
  <c r="Q1133" i="22" a="1"/>
  <c r="Q1133" i="22" s="1"/>
  <c r="S1137" i="22" a="1"/>
  <c r="S1137" i="22" s="1"/>
  <c r="Q1142" i="22" a="1"/>
  <c r="Q1142" i="22" s="1"/>
  <c r="S1148" i="22" a="1"/>
  <c r="S1148" i="22" s="1"/>
  <c r="Q1153" i="22" a="1"/>
  <c r="Q1153" i="22" s="1"/>
  <c r="R1155" i="22" a="1"/>
  <c r="R1155" i="22" s="1"/>
  <c r="R1157" i="22" a="1"/>
  <c r="R1157" i="22" s="1"/>
  <c r="S1159" i="22" a="1"/>
  <c r="S1159" i="22" s="1"/>
  <c r="Q963" i="22" a="1"/>
  <c r="Q963" i="22" s="1"/>
  <c r="Q969" i="22" a="1"/>
  <c r="Q969" i="22" s="1"/>
  <c r="R975" i="22" a="1"/>
  <c r="R975" i="22" s="1"/>
  <c r="Q981" i="22" a="1"/>
  <c r="Q981" i="22" s="1"/>
  <c r="R988" i="22" a="1"/>
  <c r="R988" i="22" s="1"/>
  <c r="Q994" i="22" a="1"/>
  <c r="Q994" i="22" s="1"/>
  <c r="R1007" i="22" a="1"/>
  <c r="R1007" i="22" s="1"/>
  <c r="S1013" i="22" a="1"/>
  <c r="S1013" i="22" s="1"/>
  <c r="Q1020" i="22" a="1"/>
  <c r="Q1020" i="22" s="1"/>
  <c r="S1026" i="22" a="1"/>
  <c r="S1026" i="22" s="1"/>
  <c r="R1033" i="22" a="1"/>
  <c r="R1033" i="22" s="1"/>
  <c r="Q1039" i="22" a="1"/>
  <c r="Q1039" i="22" s="1"/>
  <c r="Q1046" i="22" a="1"/>
  <c r="Q1046" i="22" s="1"/>
  <c r="S1052" i="22" a="1"/>
  <c r="S1052" i="22" s="1"/>
  <c r="Q1058" i="22" a="1"/>
  <c r="Q1058" i="22" s="1"/>
  <c r="S1065" i="22" a="1"/>
  <c r="S1065" i="22" s="1"/>
  <c r="S1071" i="22" a="1"/>
  <c r="S1071" i="22" s="1"/>
  <c r="S1075" i="22" a="1"/>
  <c r="S1075" i="22" s="1"/>
  <c r="Q1089" i="22" a="1"/>
  <c r="Q1089" i="22" s="1"/>
  <c r="R1094" i="22" a="1"/>
  <c r="R1094" i="22" s="1"/>
  <c r="S1098" i="22" a="1"/>
  <c r="S1098" i="22" s="1"/>
  <c r="S1103" i="22" a="1"/>
  <c r="S1103" i="22" s="1"/>
  <c r="R1110" i="22" a="1"/>
  <c r="R1110" i="22" s="1"/>
  <c r="R1116" i="22" a="1"/>
  <c r="R1116" i="22" s="1"/>
  <c r="Q1122" i="22" a="1"/>
  <c r="Q1122" i="22" s="1"/>
  <c r="R1128" i="22" a="1"/>
  <c r="R1128" i="22" s="1"/>
  <c r="Q1134" i="22" a="1"/>
  <c r="Q1134" i="22" s="1"/>
  <c r="R1138" i="22" a="1"/>
  <c r="R1138" i="22" s="1"/>
  <c r="Q1143" i="22" a="1"/>
  <c r="Q1143" i="22" s="1"/>
  <c r="R1146" i="22" a="1"/>
  <c r="R1146" i="22" s="1"/>
  <c r="Q1151" i="22" a="1"/>
  <c r="Q1151" i="22" s="1"/>
  <c r="R1153" i="22" a="1"/>
  <c r="R1153" i="22" s="1"/>
  <c r="S1155" i="22" a="1"/>
  <c r="S1155" i="22" s="1"/>
  <c r="S1157" i="22" a="1"/>
  <c r="S1157" i="22" s="1"/>
  <c r="Q1160" i="22" a="1"/>
  <c r="Q1160" i="22" s="1"/>
  <c r="S1164" i="22" a="1"/>
  <c r="S1164" i="22" s="1"/>
  <c r="Q1169" i="22" a="1"/>
  <c r="Q1169" i="22" s="1"/>
  <c r="R1171" i="22" a="1"/>
  <c r="R1171" i="22" s="1"/>
  <c r="S1175" i="22" a="1"/>
  <c r="S1175" i="22" s="1"/>
  <c r="S1177" i="22" a="1"/>
  <c r="S1177" i="22" s="1"/>
  <c r="Q1180" i="22" a="1"/>
  <c r="Q1180" i="22" s="1"/>
  <c r="Q1182" i="22" a="1"/>
  <c r="Q1182" i="22" s="1"/>
  <c r="R1186" i="22" a="1"/>
  <c r="R1186" i="22" s="1"/>
  <c r="R1188" i="22" a="1"/>
  <c r="R1188" i="22" s="1"/>
  <c r="S1190" i="22" a="1"/>
  <c r="S1190" i="22" s="1"/>
  <c r="S1192" i="22" a="1"/>
  <c r="S1192" i="22" s="1"/>
  <c r="Q1197" i="22" a="1"/>
  <c r="Q1197" i="22" s="1"/>
  <c r="Q1199" i="22" a="1"/>
  <c r="Q1199" i="22" s="1"/>
  <c r="S1201" i="22" a="1"/>
  <c r="S1201" i="22" s="1"/>
  <c r="R1204" i="22" a="1"/>
  <c r="R1204" i="22" s="1"/>
  <c r="Q1207" i="22" a="1"/>
  <c r="Q1207" i="22" s="1"/>
  <c r="S1209" i="22" a="1"/>
  <c r="S1209" i="22" s="1"/>
  <c r="R1212" i="22" a="1"/>
  <c r="R1212" i="22" s="1"/>
  <c r="Q1215" i="22" a="1"/>
  <c r="Q1215" i="22" s="1"/>
  <c r="Q964" i="22" a="1"/>
  <c r="Q964" i="22" s="1"/>
  <c r="R969" i="22" a="1"/>
  <c r="R969" i="22" s="1"/>
  <c r="R976" i="22" a="1"/>
  <c r="R976" i="22" s="1"/>
  <c r="Q982" i="22" a="1"/>
  <c r="Q982" i="22" s="1"/>
  <c r="Q995" i="22" a="1"/>
  <c r="Q995" i="22" s="1"/>
  <c r="S1001" i="22" a="1"/>
  <c r="S1001" i="22" s="1"/>
  <c r="S1007" i="22" a="1"/>
  <c r="S1007" i="22" s="1"/>
  <c r="R1014" i="22" a="1"/>
  <c r="R1014" i="22" s="1"/>
  <c r="R1021" i="22" a="1"/>
  <c r="R1021" i="22" s="1"/>
  <c r="Q1027" i="22" a="1"/>
  <c r="Q1027" i="22" s="1"/>
  <c r="Q1034" i="22" a="1"/>
  <c r="Q1034" i="22" s="1"/>
  <c r="R1040" i="22" a="1"/>
  <c r="R1040" i="22" s="1"/>
  <c r="R1046" i="22" a="1"/>
  <c r="R1046" i="22" s="1"/>
  <c r="S1053" i="22" a="1"/>
  <c r="S1053" i="22" s="1"/>
  <c r="R1059" i="22" a="1"/>
  <c r="R1059" i="22" s="1"/>
  <c r="R1076" i="22" a="1"/>
  <c r="R1076" i="22" s="1"/>
  <c r="R1080" i="22" a="1"/>
  <c r="R1080" i="22" s="1"/>
  <c r="R1085" i="22" a="1"/>
  <c r="R1085" i="22" s="1"/>
  <c r="Q1090" i="22" a="1"/>
  <c r="Q1090" i="22" s="1"/>
  <c r="Q1105" i="22" a="1"/>
  <c r="Q1105" i="22" s="1"/>
  <c r="S1110" i="22" a="1"/>
  <c r="S1110" i="22" s="1"/>
  <c r="Q1117" i="22" a="1"/>
  <c r="Q1117" i="22" s="1"/>
  <c r="Q1123" i="22" a="1"/>
  <c r="Q1123" i="22" s="1"/>
  <c r="S1128" i="22" a="1"/>
  <c r="S1128" i="22" s="1"/>
  <c r="R1134" i="22" a="1"/>
  <c r="R1134" i="22" s="1"/>
  <c r="S1138" i="22" a="1"/>
  <c r="S1138" i="22" s="1"/>
  <c r="R1143" i="22" a="1"/>
  <c r="R1143" i="22" s="1"/>
  <c r="S1146" i="22" a="1"/>
  <c r="S1146" i="22" s="1"/>
  <c r="Q1149" i="22" a="1"/>
  <c r="Q1149" i="22" s="1"/>
  <c r="R1151" i="22" a="1"/>
  <c r="R1151" i="22" s="1"/>
  <c r="S1153" i="22" a="1"/>
  <c r="S1153" i="22" s="1"/>
  <c r="Q1156" i="22" a="1"/>
  <c r="Q1156" i="22" s="1"/>
  <c r="Q1158" i="22" a="1"/>
  <c r="Q1158" i="22" s="1"/>
  <c r="R1160" i="22" a="1"/>
  <c r="R1160" i="22" s="1"/>
  <c r="R1162" i="22" a="1"/>
  <c r="R1162" i="22" s="1"/>
  <c r="Q1167" i="22" a="1"/>
  <c r="Q1167" i="22" s="1"/>
  <c r="R1169" i="22" a="1"/>
  <c r="R1169" i="22" s="1"/>
  <c r="S1171" i="22" a="1"/>
  <c r="S1171" i="22" s="1"/>
  <c r="S1173" i="22" a="1"/>
  <c r="S1173" i="22" s="1"/>
  <c r="Q1176" i="22" a="1"/>
  <c r="Q1176" i="22" s="1"/>
  <c r="Q1178" i="22" a="1"/>
  <c r="Q1178" i="22" s="1"/>
  <c r="R1182" i="22" a="1"/>
  <c r="R1182" i="22" s="1"/>
  <c r="R1184" i="22" a="1"/>
  <c r="R1184" i="22" s="1"/>
  <c r="S1186" i="22" a="1"/>
  <c r="S1186" i="22" s="1"/>
  <c r="S1188" i="22" a="1"/>
  <c r="S1188" i="22" s="1"/>
  <c r="Q1193" i="22" a="1"/>
  <c r="Q1193" i="22" s="1"/>
  <c r="Q1195" i="22" a="1"/>
  <c r="Q1195" i="22" s="1"/>
  <c r="R1197" i="22" a="1"/>
  <c r="R1197" i="22" s="1"/>
  <c r="R1199" i="22" a="1"/>
  <c r="R1199" i="22" s="1"/>
  <c r="Q1202" i="22" a="1"/>
  <c r="Q1202" i="22" s="1"/>
  <c r="S1204" i="22" a="1"/>
  <c r="S1204" i="22" s="1"/>
  <c r="R1207" i="22" a="1"/>
  <c r="R1207" i="22" s="1"/>
  <c r="Q1210" i="22" a="1"/>
  <c r="Q1210" i="22" s="1"/>
  <c r="S1212" i="22" a="1"/>
  <c r="S1212" i="22" s="1"/>
  <c r="R1215" i="22" a="1"/>
  <c r="R1215" i="22" s="1"/>
  <c r="S964" i="22" a="1"/>
  <c r="S964" i="22" s="1"/>
  <c r="R970" i="22" a="1"/>
  <c r="R970" i="22" s="1"/>
  <c r="S976" i="22" a="1"/>
  <c r="S976" i="22" s="1"/>
  <c r="Q983" i="22" a="1"/>
  <c r="Q983" i="22" s="1"/>
  <c r="S989" i="22" a="1"/>
  <c r="S989" i="22" s="1"/>
  <c r="R995" i="22" a="1"/>
  <c r="R995" i="22" s="1"/>
  <c r="R1002" i="22" a="1"/>
  <c r="R1002" i="22" s="1"/>
  <c r="Q1009" i="22" a="1"/>
  <c r="Q1009" i="22" s="1"/>
  <c r="S1014" i="22" a="1"/>
  <c r="S1014" i="22" s="1"/>
  <c r="R1022" i="22" a="1"/>
  <c r="R1022" i="22" s="1"/>
  <c r="R1028" i="22" a="1"/>
  <c r="R1028" i="22" s="1"/>
  <c r="R1034" i="22" a="1"/>
  <c r="R1034" i="22" s="1"/>
  <c r="R1041" i="22" a="1"/>
  <c r="R1041" i="22" s="1"/>
  <c r="R1047" i="22" a="1"/>
  <c r="R1047" i="22" s="1"/>
  <c r="R1060" i="22" a="1"/>
  <c r="R1060" i="22" s="1"/>
  <c r="Q1067" i="22" a="1"/>
  <c r="Q1067" i="22" s="1"/>
  <c r="R1072" i="22" a="1"/>
  <c r="R1072" i="22" s="1"/>
  <c r="R1081" i="22" a="1"/>
  <c r="R1081" i="22" s="1"/>
  <c r="R1095" i="22" a="1"/>
  <c r="R1095" i="22" s="1"/>
  <c r="S1099" i="22" a="1"/>
  <c r="S1099" i="22" s="1"/>
  <c r="Q1106" i="22" a="1"/>
  <c r="Q1106" i="22" s="1"/>
  <c r="S1111" i="22" a="1"/>
  <c r="S1111" i="22" s="1"/>
  <c r="R1117" i="22" a="1"/>
  <c r="R1117" i="22" s="1"/>
  <c r="Q1124" i="22" a="1"/>
  <c r="Q1124" i="22" s="1"/>
  <c r="S1129" i="22" a="1"/>
  <c r="S1129" i="22" s="1"/>
  <c r="Q1135" i="22" a="1"/>
  <c r="Q1135" i="22" s="1"/>
  <c r="S1139" i="22" a="1"/>
  <c r="S1139" i="22" s="1"/>
  <c r="Q1144" i="22" a="1"/>
  <c r="Q1144" i="22" s="1"/>
  <c r="Q1147" i="22" a="1"/>
  <c r="Q1147" i="22" s="1"/>
  <c r="R1149" i="22" a="1"/>
  <c r="R1149" i="22" s="1"/>
  <c r="Q1154" i="22" a="1"/>
  <c r="Q1154" i="22" s="1"/>
  <c r="R1158" i="22" a="1"/>
  <c r="R1158" i="22" s="1"/>
  <c r="S1160" i="22" a="1"/>
  <c r="S1160" i="22" s="1"/>
  <c r="S1162" i="22" a="1"/>
  <c r="S1162" i="22" s="1"/>
  <c r="Q1165" i="22" a="1"/>
  <c r="Q1165" i="22" s="1"/>
  <c r="R1167" i="22" a="1"/>
  <c r="R1167" i="22" s="1"/>
  <c r="S1169" i="22" a="1"/>
  <c r="S1169" i="22" s="1"/>
  <c r="Q1172" i="22" a="1"/>
  <c r="Q1172" i="22" s="1"/>
  <c r="Q1174" i="22" a="1"/>
  <c r="Q1174" i="22" s="1"/>
  <c r="R1178" i="22" a="1"/>
  <c r="R1178" i="22" s="1"/>
  <c r="R1180" i="22" a="1"/>
  <c r="R1180" i="22" s="1"/>
  <c r="S1182" i="22" a="1"/>
  <c r="S1182" i="22" s="1"/>
  <c r="S1184" i="22" a="1"/>
  <c r="S1184" i="22" s="1"/>
  <c r="Q1189" i="22" a="1"/>
  <c r="Q1189" i="22" s="1"/>
  <c r="Q1191" i="22" a="1"/>
  <c r="Q1191" i="22" s="1"/>
  <c r="R1193" i="22" a="1"/>
  <c r="R1193" i="22" s="1"/>
  <c r="R1195" i="22" a="1"/>
  <c r="R1195" i="22" s="1"/>
  <c r="S1199" i="22" a="1"/>
  <c r="S1199" i="22" s="1"/>
  <c r="R1202" i="22" a="1"/>
  <c r="R1202" i="22" s="1"/>
  <c r="Q1205" i="22" a="1"/>
  <c r="Q1205" i="22" s="1"/>
  <c r="S1207" i="22" a="1"/>
  <c r="S1207" i="22" s="1"/>
  <c r="R1210" i="22" a="1"/>
  <c r="R1210" i="22" s="1"/>
  <c r="Q1213" i="22" a="1"/>
  <c r="Q1213" i="22" s="1"/>
  <c r="S1215" i="22" a="1"/>
  <c r="S1215" i="22" s="1"/>
  <c r="Q1170" i="22" a="1"/>
  <c r="Q1170" i="22" s="1"/>
  <c r="S1178" i="22" a="1"/>
  <c r="S1178" i="22" s="1"/>
  <c r="Q1187" i="22" a="1"/>
  <c r="Q1187" i="22" s="1"/>
  <c r="S1195" i="22" a="1"/>
  <c r="S1195" i="22" s="1"/>
  <c r="R1205" i="22" a="1"/>
  <c r="R1205" i="22" s="1"/>
  <c r="Q1162" i="22" a="1"/>
  <c r="Q1162" i="22" s="1"/>
  <c r="Q1171" i="22" a="1"/>
  <c r="Q1171" i="22" s="1"/>
  <c r="S1179" i="22" a="1"/>
  <c r="S1179" i="22" s="1"/>
  <c r="S1196" i="22" a="1"/>
  <c r="S1196" i="22" s="1"/>
  <c r="S1206" i="22" a="1"/>
  <c r="S1206" i="22" s="1"/>
  <c r="Q1163" i="22" a="1"/>
  <c r="Q1163" i="22" s="1"/>
  <c r="S1180" i="22" a="1"/>
  <c r="S1180" i="22" s="1"/>
  <c r="R1189" i="22" a="1"/>
  <c r="R1189" i="22" s="1"/>
  <c r="S1197" i="22" a="1"/>
  <c r="S1197" i="22" s="1"/>
  <c r="Q1208" i="22" a="1"/>
  <c r="Q1208" i="22" s="1"/>
  <c r="R1164" i="22" a="1"/>
  <c r="R1164" i="22" s="1"/>
  <c r="R1173" i="22" a="1"/>
  <c r="R1173" i="22" s="1"/>
  <c r="S1181" i="22" a="1"/>
  <c r="S1181" i="22" s="1"/>
  <c r="R1190" i="22" a="1"/>
  <c r="R1190" i="22" s="1"/>
  <c r="R1209" i="22" a="1"/>
  <c r="R1209" i="22" s="1"/>
  <c r="R1165" i="22" a="1"/>
  <c r="R1165" i="22" s="1"/>
  <c r="R1174" i="22" a="1"/>
  <c r="R1174" i="22" s="1"/>
  <c r="R1191" i="22" a="1"/>
  <c r="R1191" i="22" s="1"/>
  <c r="Q1200" i="22" a="1"/>
  <c r="Q1200" i="22" s="1"/>
  <c r="S1210" i="22" a="1"/>
  <c r="S1210" i="22" s="1"/>
  <c r="S1166" i="22" a="1"/>
  <c r="S1166" i="22" s="1"/>
  <c r="R1175" i="22" a="1"/>
  <c r="R1175" i="22" s="1"/>
  <c r="Q1184" i="22" a="1"/>
  <c r="Q1184" i="22" s="1"/>
  <c r="R1192" i="22" a="1"/>
  <c r="R1192" i="22" s="1"/>
  <c r="R1201" i="22" a="1"/>
  <c r="R1201" i="22" s="1"/>
  <c r="Q1212" i="22" a="1"/>
  <c r="Q1212" i="22" s="1"/>
  <c r="R1176" i="22" a="1"/>
  <c r="R1176" i="22" s="1"/>
  <c r="Q1185" i="22" a="1"/>
  <c r="Q1185" i="22" s="1"/>
  <c r="S1202" i="22" a="1"/>
  <c r="S1202" i="22" s="1"/>
  <c r="R1213" i="22" a="1"/>
  <c r="R1213" i="22" s="1"/>
  <c r="S1168" i="22" a="1"/>
  <c r="S1168" i="22" s="1"/>
  <c r="Q1186" i="22" a="1"/>
  <c r="Q1186" i="22" s="1"/>
  <c r="S1194" i="22" a="1"/>
  <c r="S1194" i="22" s="1"/>
  <c r="Q1204" i="22" a="1"/>
  <c r="Q1204" i="22" s="1"/>
  <c r="S1214" i="22" a="1"/>
  <c r="S1214" i="22" s="1"/>
  <c r="H23" i="7" a="1"/>
  <c r="H23" i="7" s="1"/>
  <c r="H113" i="7" a="1"/>
  <c r="H113" i="7" s="1"/>
  <c r="H119" i="7" a="1"/>
  <c r="H119" i="7" s="1"/>
  <c r="H117" i="7" a="1"/>
  <c r="H117" i="7" s="1"/>
  <c r="H118" i="7" a="1"/>
  <c r="H118" i="7" s="1"/>
  <c r="H88" i="7" a="1"/>
  <c r="H88" i="7" s="1"/>
  <c r="H103" i="7" a="1"/>
  <c r="H103" i="7" s="1"/>
  <c r="H25" i="7" a="1"/>
  <c r="H25" i="7" s="1"/>
  <c r="H74" i="7" a="1"/>
  <c r="H74" i="7" s="1"/>
  <c r="H60" i="7" a="1"/>
  <c r="H60" i="7" s="1"/>
  <c r="H59" i="7" a="1"/>
  <c r="H59" i="7" s="1"/>
  <c r="H42" i="7" a="1"/>
  <c r="H42" i="7" s="1"/>
  <c r="H92" i="7" a="1"/>
  <c r="H92" i="7" s="1"/>
  <c r="H90" i="7" a="1"/>
  <c r="H90" i="7" s="1"/>
  <c r="H13" i="7" a="1"/>
  <c r="H13" i="7" s="1"/>
  <c r="H43" i="7" a="1"/>
  <c r="H43" i="7" s="1"/>
  <c r="H76" i="7" a="1"/>
  <c r="H76" i="7" s="1"/>
  <c r="H41" i="7" a="1"/>
  <c r="H41" i="7" s="1"/>
  <c r="H75" i="7" a="1"/>
  <c r="H75" i="7" s="1"/>
  <c r="H26" i="7" a="1"/>
  <c r="H26" i="7" s="1"/>
  <c r="H106" i="7" a="1"/>
  <c r="H106" i="7" s="1"/>
  <c r="H63" i="7" a="1"/>
  <c r="H63" i="7" s="1"/>
  <c r="H20" i="7" a="1"/>
  <c r="H20" i="7" s="1"/>
  <c r="H109" i="7" a="1"/>
  <c r="H109" i="7" s="1"/>
  <c r="H112" i="7" a="1"/>
  <c r="H112" i="7" s="1"/>
  <c r="H110" i="7" a="1"/>
  <c r="H110" i="7" s="1"/>
  <c r="H108" i="7" a="1"/>
  <c r="H108" i="7" s="1"/>
  <c r="H111" i="7" a="1"/>
  <c r="H111" i="7" s="1"/>
  <c r="H100" i="7" a="1"/>
  <c r="H100" i="7" s="1"/>
  <c r="H87" i="7" a="1"/>
  <c r="H87" i="7" s="1"/>
  <c r="H72" i="7" a="1"/>
  <c r="H72" i="7" s="1"/>
  <c r="H58" i="7" a="1"/>
  <c r="H58" i="7" s="1"/>
  <c r="H39" i="7" a="1"/>
  <c r="H39" i="7" s="1"/>
  <c r="H19" i="7" a="1"/>
  <c r="H19" i="7" s="1"/>
  <c r="H99" i="7" a="1"/>
  <c r="H99" i="7" s="1"/>
  <c r="H84" i="7" a="1"/>
  <c r="H84" i="7" s="1"/>
  <c r="H71" i="7" a="1"/>
  <c r="H71" i="7" s="1"/>
  <c r="H56" i="7" a="1"/>
  <c r="H56" i="7" s="1"/>
  <c r="H34" i="7" a="1"/>
  <c r="H34" i="7" s="1"/>
  <c r="H15" i="7" a="1"/>
  <c r="H15" i="7" s="1"/>
  <c r="H98" i="7" a="1"/>
  <c r="H98" i="7" s="1"/>
  <c r="H83" i="7" a="1"/>
  <c r="H83" i="7" s="1"/>
  <c r="H68" i="7" a="1"/>
  <c r="H68" i="7" s="1"/>
  <c r="H52" i="7" a="1"/>
  <c r="H52" i="7" s="1"/>
  <c r="H33" i="7" a="1"/>
  <c r="H33" i="7" s="1"/>
  <c r="B9" i="7"/>
  <c r="I44" i="9" a="1"/>
  <c r="I44" i="9" s="1"/>
  <c r="H96" i="7" a="1"/>
  <c r="H96" i="7" s="1"/>
  <c r="H82" i="7" a="1"/>
  <c r="H82" i="7" s="1"/>
  <c r="H67" i="7" a="1"/>
  <c r="H67" i="7" s="1"/>
  <c r="H50" i="7" a="1"/>
  <c r="H50" i="7" s="1"/>
  <c r="H31" i="7" a="1"/>
  <c r="H31" i="7" s="1"/>
  <c r="I40" i="9" a="1"/>
  <c r="I40" i="9" s="1"/>
  <c r="K30" i="21" a="1"/>
  <c r="K30" i="21" s="1"/>
  <c r="H95" i="7" a="1"/>
  <c r="H95" i="7" s="1"/>
  <c r="H80" i="7" a="1"/>
  <c r="H80" i="7" s="1"/>
  <c r="H64" i="7" a="1"/>
  <c r="H64" i="7" s="1"/>
  <c r="H48" i="7" a="1"/>
  <c r="H48" i="7" s="1"/>
  <c r="H27" i="7" a="1"/>
  <c r="H27" i="7" s="1"/>
  <c r="I16" i="9" a="1"/>
  <c r="I16" i="9" s="1"/>
  <c r="I39" i="9" a="1"/>
  <c r="I39" i="9" s="1"/>
  <c r="H104" i="7" a="1"/>
  <c r="H104" i="7" s="1"/>
  <c r="H91" i="7" a="1"/>
  <c r="H91" i="7" s="1"/>
  <c r="H79" i="7" a="1"/>
  <c r="H79" i="7" s="1"/>
  <c r="H66" i="7" a="1"/>
  <c r="H66" i="7" s="1"/>
  <c r="H51" i="7" a="1"/>
  <c r="H51" i="7" s="1"/>
  <c r="H18" i="7" a="1"/>
  <c r="H18" i="7" s="1"/>
  <c r="I62" i="9" a="1"/>
  <c r="I62" i="9" s="1"/>
  <c r="I23" i="9" a="1"/>
  <c r="I23" i="9" s="1"/>
  <c r="I35" i="15" a="1"/>
  <c r="I35" i="15" s="1"/>
  <c r="I22" i="15" a="1"/>
  <c r="I22" i="15" s="1"/>
  <c r="I18" i="15" a="1"/>
  <c r="I18" i="15" s="1"/>
  <c r="I60" i="15" a="1"/>
  <c r="I60" i="15" s="1"/>
  <c r="I43" i="15" a="1"/>
  <c r="I43" i="15" s="1"/>
  <c r="K34" i="21" a="1"/>
  <c r="K34" i="21" s="1"/>
  <c r="E7" i="21" a="1"/>
  <c r="E7" i="21" s="1"/>
  <c r="I45" i="15" a="1"/>
  <c r="I45" i="15" s="1"/>
  <c r="I26" i="15" a="1"/>
  <c r="I26" i="15" s="1"/>
  <c r="I15" i="15" a="1"/>
  <c r="I15" i="15" s="1"/>
  <c r="I39" i="15" a="1"/>
  <c r="I39" i="15" s="1"/>
  <c r="I21" i="15" a="1"/>
  <c r="I21" i="15" s="1"/>
  <c r="K28" i="21" a="1"/>
  <c r="K28" i="21" s="1"/>
  <c r="I59" i="15" a="1"/>
  <c r="I59" i="15" s="1"/>
  <c r="I37" i="15" a="1"/>
  <c r="I37" i="15" s="1"/>
  <c r="B11" i="15"/>
  <c r="K39" i="21" a="1"/>
  <c r="K39" i="21" s="1"/>
  <c r="K25" i="21" a="1"/>
  <c r="K25" i="21" s="1"/>
  <c r="K29" i="21" a="1"/>
  <c r="K29" i="21" s="1"/>
  <c r="B12" i="21"/>
  <c r="I31" i="15" a="1"/>
  <c r="I31" i="15" s="1"/>
  <c r="K38" i="21" a="1"/>
  <c r="K38" i="21" s="1"/>
  <c r="K24" i="21" a="1"/>
  <c r="K24" i="21" s="1"/>
  <c r="K36" i="21" a="1"/>
  <c r="K36" i="21" s="1"/>
  <c r="E5" i="21" a="1"/>
  <c r="E5" i="21" s="1"/>
  <c r="B13" i="4"/>
  <c r="I56" i="9" a="1"/>
  <c r="I56" i="9" s="1"/>
  <c r="I22" i="9" a="1"/>
  <c r="I22" i="9" s="1"/>
  <c r="I46" i="15" a="1"/>
  <c r="I46" i="15" s="1"/>
  <c r="I29" i="15" a="1"/>
  <c r="I29" i="15" s="1"/>
  <c r="I58" i="15" a="1"/>
  <c r="I58" i="15" s="1"/>
  <c r="I44" i="15" a="1"/>
  <c r="I44" i="15" s="1"/>
  <c r="I36" i="15" a="1"/>
  <c r="I36" i="15" s="1"/>
  <c r="I27" i="15" a="1"/>
  <c r="I27" i="15" s="1"/>
  <c r="I19" i="15" a="1"/>
  <c r="I19" i="15" s="1"/>
  <c r="I56" i="15" a="1"/>
  <c r="I56" i="15" s="1"/>
  <c r="I42" i="15" a="1"/>
  <c r="I42" i="15" s="1"/>
  <c r="I34" i="15" a="1"/>
  <c r="I34" i="15" s="1"/>
  <c r="I25" i="15" a="1"/>
  <c r="I25" i="15" s="1"/>
  <c r="I17" i="15" a="1"/>
  <c r="I17" i="15" s="1"/>
  <c r="I49" i="15" a="1"/>
  <c r="I49" i="15" s="1"/>
  <c r="I41" i="15" a="1"/>
  <c r="I41" i="15" s="1"/>
  <c r="I33" i="15" a="1"/>
  <c r="I33" i="15" s="1"/>
  <c r="I24" i="15" a="1"/>
  <c r="I24" i="15" s="1"/>
  <c r="I16" i="15" a="1"/>
  <c r="I16" i="15" s="1"/>
  <c r="I48" i="15" a="1"/>
  <c r="I48" i="15" s="1"/>
  <c r="I40" i="15" a="1"/>
  <c r="I40" i="15" s="1"/>
  <c r="I32" i="15" a="1"/>
  <c r="I32" i="15" s="1"/>
  <c r="I23" i="15" a="1"/>
  <c r="I23" i="15" s="1"/>
  <c r="I28" i="15" a="1"/>
  <c r="I28" i="15" s="1"/>
  <c r="I61" i="10" a="1"/>
  <c r="I61" i="10" s="1"/>
  <c r="I45" i="10" a="1"/>
  <c r="I45" i="10" s="1"/>
  <c r="I67" i="10" a="1"/>
  <c r="I67" i="10" s="1"/>
  <c r="I84" i="10" a="1"/>
  <c r="I84" i="10" s="1"/>
  <c r="I60" i="10" a="1"/>
  <c r="I60" i="10" s="1"/>
  <c r="I44" i="10" a="1"/>
  <c r="I44" i="10" s="1"/>
  <c r="I66" i="10" a="1"/>
  <c r="I66" i="10" s="1"/>
  <c r="I83" i="10" a="1"/>
  <c r="I83" i="10" s="1"/>
  <c r="E6" i="10" a="1"/>
  <c r="E6" i="10" s="1"/>
  <c r="I58" i="10" a="1"/>
  <c r="I58" i="10" s="1"/>
  <c r="I42" i="10" a="1"/>
  <c r="I42" i="10" s="1"/>
  <c r="I64" i="10" a="1"/>
  <c r="I64" i="10" s="1"/>
  <c r="I81" i="10" a="1"/>
  <c r="I81" i="10" s="1"/>
  <c r="I53" i="10" a="1"/>
  <c r="I53" i="10" s="1"/>
  <c r="I24" i="10" a="1"/>
  <c r="I24" i="10" s="1"/>
  <c r="I93" i="10" a="1"/>
  <c r="I93" i="10" s="1"/>
  <c r="E9" i="10" a="1"/>
  <c r="E9" i="10" s="1"/>
  <c r="I52" i="10" a="1"/>
  <c r="I52" i="10" s="1"/>
  <c r="I23" i="10" a="1"/>
  <c r="I23" i="10" s="1"/>
  <c r="I92" i="10" a="1"/>
  <c r="I92" i="10" s="1"/>
  <c r="I55" i="10" a="1"/>
  <c r="I55" i="10" s="1"/>
  <c r="I47" i="10" a="1"/>
  <c r="I47" i="10" s="1"/>
  <c r="I39" i="10" a="1"/>
  <c r="I39" i="10" s="1"/>
  <c r="I69" i="10" a="1"/>
  <c r="I69" i="10" s="1"/>
  <c r="I95" i="10" a="1"/>
  <c r="I95" i="10" s="1"/>
  <c r="I86" i="10" a="1"/>
  <c r="I86" i="10" s="1"/>
  <c r="E5" i="10" a="1"/>
  <c r="E5" i="10" s="1"/>
  <c r="I57" i="10" a="1"/>
  <c r="I57" i="10" s="1"/>
  <c r="I49" i="10" a="1"/>
  <c r="I49" i="10" s="1"/>
  <c r="I41" i="10" a="1"/>
  <c r="I41" i="10" s="1"/>
  <c r="I71" i="10" a="1"/>
  <c r="I71" i="10" s="1"/>
  <c r="I63" i="10" a="1"/>
  <c r="I63" i="10" s="1"/>
  <c r="I88" i="10" a="1"/>
  <c r="I88" i="10" s="1"/>
  <c r="I80" i="10" a="1"/>
  <c r="I80" i="10" s="1"/>
  <c r="I56" i="10" a="1"/>
  <c r="I56" i="10" s="1"/>
  <c r="I48" i="10" a="1"/>
  <c r="I48" i="10" s="1"/>
  <c r="I40" i="10" a="1"/>
  <c r="I40" i="10" s="1"/>
  <c r="I70" i="10" a="1"/>
  <c r="I70" i="10" s="1"/>
  <c r="I78" i="10" a="1"/>
  <c r="I78" i="10" s="1"/>
  <c r="I87" i="10" a="1"/>
  <c r="I87" i="10" s="1"/>
  <c r="I79" i="10" a="1"/>
  <c r="I79" i="10" s="1"/>
  <c r="I22" i="10" a="1"/>
  <c r="I22" i="10" s="1"/>
  <c r="I54" i="10" a="1"/>
  <c r="I54" i="10" s="1"/>
  <c r="I46" i="10" a="1"/>
  <c r="I46" i="10" s="1"/>
  <c r="I33" i="10" a="1"/>
  <c r="I33" i="10" s="1"/>
  <c r="I68" i="10" a="1"/>
  <c r="I68" i="10" s="1"/>
  <c r="I94" i="10" a="1"/>
  <c r="I94" i="10" s="1"/>
  <c r="I85" i="10" a="1"/>
  <c r="I85" i="10" s="1"/>
  <c r="I64" i="9" a="1"/>
  <c r="I64" i="9" s="1"/>
  <c r="I47" i="9" a="1"/>
  <c r="I47" i="9" s="1"/>
  <c r="I31" i="9" a="1"/>
  <c r="I31" i="9" s="1"/>
  <c r="I70" i="9" a="1"/>
  <c r="I70" i="9" s="1"/>
  <c r="I53" i="9" a="1"/>
  <c r="I53" i="9" s="1"/>
  <c r="I36" i="9" a="1"/>
  <c r="I36" i="9" s="1"/>
  <c r="I68" i="9" a="1"/>
  <c r="I68" i="9" s="1"/>
  <c r="I48" i="9" a="1"/>
  <c r="I48" i="9" s="1"/>
  <c r="I32" i="9" a="1"/>
  <c r="I32" i="9" s="1"/>
  <c r="I63" i="9" a="1"/>
  <c r="I63" i="9" s="1"/>
  <c r="I46" i="9" a="1"/>
  <c r="I46" i="9" s="1"/>
  <c r="I30" i="9" a="1"/>
  <c r="I30" i="9" s="1"/>
  <c r="I77" i="9" a="1"/>
  <c r="I77" i="9" s="1"/>
  <c r="I69" i="9" a="1"/>
  <c r="I69" i="9" s="1"/>
  <c r="I61" i="9" a="1"/>
  <c r="I61" i="9" s="1"/>
  <c r="I54" i="9" a="1"/>
  <c r="I54" i="9" s="1"/>
  <c r="I45" i="9" a="1"/>
  <c r="I45" i="9" s="1"/>
  <c r="I37" i="9" a="1"/>
  <c r="I37" i="9" s="1"/>
  <c r="I29" i="9" a="1"/>
  <c r="I29" i="9" s="1"/>
  <c r="I21" i="9" a="1"/>
  <c r="I21" i="9" s="1"/>
  <c r="I28" i="9" a="1"/>
  <c r="I28" i="9" s="1"/>
  <c r="I20" i="9" a="1"/>
  <c r="I20" i="9" s="1"/>
  <c r="I75" i="9" a="1"/>
  <c r="I75" i="9" s="1"/>
  <c r="I67" i="9" a="1"/>
  <c r="I67" i="9" s="1"/>
  <c r="I59" i="9" a="1"/>
  <c r="I59" i="9" s="1"/>
  <c r="I52" i="9" a="1"/>
  <c r="I52" i="9" s="1"/>
  <c r="I43" i="9" a="1"/>
  <c r="I43" i="9" s="1"/>
  <c r="I35" i="9" a="1"/>
  <c r="I35" i="9" s="1"/>
  <c r="I27" i="9" a="1"/>
  <c r="I27" i="9" s="1"/>
  <c r="I19" i="9" a="1"/>
  <c r="I19" i="9" s="1"/>
  <c r="I74" i="9" a="1"/>
  <c r="I74" i="9" s="1"/>
  <c r="I66" i="9" a="1"/>
  <c r="I66" i="9" s="1"/>
  <c r="I58" i="9" a="1"/>
  <c r="I58" i="9" s="1"/>
  <c r="I50" i="9" a="1"/>
  <c r="I50" i="9" s="1"/>
  <c r="I42" i="9" a="1"/>
  <c r="I42" i="9" s="1"/>
  <c r="I34" i="9" a="1"/>
  <c r="I34" i="9" s="1"/>
  <c r="I26" i="9" a="1"/>
  <c r="I26" i="9" s="1"/>
  <c r="I18" i="9" a="1"/>
  <c r="I18" i="9" s="1"/>
  <c r="I73" i="9" a="1"/>
  <c r="I73" i="9" s="1"/>
  <c r="I65" i="9" a="1"/>
  <c r="I65" i="9" s="1"/>
  <c r="I57" i="9" a="1"/>
  <c r="I57" i="9" s="1"/>
  <c r="I49" i="9" a="1"/>
  <c r="I49" i="9" s="1"/>
  <c r="I41" i="9" a="1"/>
  <c r="I41" i="9" s="1"/>
  <c r="I33" i="9" a="1"/>
  <c r="I33" i="9" s="1"/>
  <c r="I25" i="9" a="1"/>
  <c r="I25" i="9" s="1"/>
  <c r="K35" i="21" a="1"/>
  <c r="K35" i="21" s="1"/>
  <c r="K27" i="21" a="1"/>
  <c r="K27" i="21" s="1"/>
  <c r="E8" i="21" a="1"/>
  <c r="E8" i="21" s="1"/>
  <c r="K33" i="21" a="1"/>
  <c r="K33" i="21" s="1"/>
  <c r="E6" i="21" a="1"/>
  <c r="E6" i="21" s="1"/>
  <c r="K23" i="21" a="1"/>
  <c r="K23" i="21" s="1"/>
  <c r="K32" i="21" a="1"/>
  <c r="K32" i="21" s="1"/>
  <c r="E9" i="21" a="1"/>
  <c r="E9" i="21" s="1"/>
  <c r="K40" i="21" a="1"/>
  <c r="K40" i="21" s="1"/>
  <c r="K31" i="21" a="1"/>
  <c r="K31" i="21" s="1"/>
  <c r="H105" i="7" a="1"/>
  <c r="H105" i="7" s="1"/>
  <c r="H97" i="7" a="1"/>
  <c r="H97" i="7" s="1"/>
  <c r="H89" i="7" a="1"/>
  <c r="H89" i="7" s="1"/>
  <c r="H81" i="7" a="1"/>
  <c r="H81" i="7" s="1"/>
  <c r="H73" i="7" a="1"/>
  <c r="H73" i="7" s="1"/>
  <c r="H65" i="7" a="1"/>
  <c r="H65" i="7" s="1"/>
  <c r="H57" i="7" a="1"/>
  <c r="H57" i="7" s="1"/>
  <c r="H49" i="7" a="1"/>
  <c r="H49" i="7" s="1"/>
  <c r="H40" i="7" a="1"/>
  <c r="H40" i="7" s="1"/>
  <c r="H32" i="7" a="1"/>
  <c r="H32" i="7" s="1"/>
  <c r="H24" i="7" a="1"/>
  <c r="H24" i="7" s="1"/>
  <c r="H14" i="7" a="1"/>
  <c r="H14" i="7" s="1"/>
  <c r="H55" i="7" a="1"/>
  <c r="H55" i="7" s="1"/>
  <c r="H46" i="7" a="1"/>
  <c r="H46" i="7" s="1"/>
  <c r="H38" i="7" a="1"/>
  <c r="H38" i="7" s="1"/>
  <c r="H30" i="7" a="1"/>
  <c r="H30" i="7" s="1"/>
  <c r="H22" i="7" a="1"/>
  <c r="H22" i="7" s="1"/>
  <c r="H102" i="7" a="1"/>
  <c r="H102" i="7" s="1"/>
  <c r="H94" i="7" a="1"/>
  <c r="H94" i="7" s="1"/>
  <c r="H86" i="7" a="1"/>
  <c r="H86" i="7" s="1"/>
  <c r="H78" i="7" a="1"/>
  <c r="H78" i="7" s="1"/>
  <c r="H70" i="7" a="1"/>
  <c r="H70" i="7" s="1"/>
  <c r="H62" i="7" a="1"/>
  <c r="H62" i="7" s="1"/>
  <c r="H54" i="7" a="1"/>
  <c r="H54" i="7" s="1"/>
  <c r="H45" i="7" a="1"/>
  <c r="H45" i="7" s="1"/>
  <c r="H37" i="7" a="1"/>
  <c r="H37" i="7" s="1"/>
  <c r="H29" i="7" a="1"/>
  <c r="H29" i="7" s="1"/>
  <c r="H21" i="7" a="1"/>
  <c r="H21" i="7" s="1"/>
  <c r="H101" i="7" a="1"/>
  <c r="H101" i="7" s="1"/>
  <c r="H93" i="7" a="1"/>
  <c r="H93" i="7" s="1"/>
  <c r="H85" i="7" a="1"/>
  <c r="H85" i="7" s="1"/>
  <c r="H77" i="7" a="1"/>
  <c r="H77" i="7" s="1"/>
  <c r="H69" i="7" a="1"/>
  <c r="H69" i="7" s="1"/>
  <c r="H61" i="7" a="1"/>
  <c r="H61" i="7" s="1"/>
  <c r="H53" i="7" a="1"/>
  <c r="H53" i="7" s="1"/>
  <c r="H44" i="7" a="1"/>
  <c r="H44" i="7" s="1"/>
  <c r="H35" i="7" a="1"/>
  <c r="H35" i="7" s="1"/>
  <c r="H28" i="7" a="1"/>
  <c r="H28" i="7" s="1"/>
  <c r="D6" i="4" a="1"/>
  <c r="D6" i="4" s="1"/>
  <c r="D8" i="4" a="1"/>
  <c r="D8" i="4" s="1"/>
  <c r="D7" i="4" a="1"/>
  <c r="D7" i="4" s="1"/>
  <c r="D9" i="4" a="1"/>
  <c r="D9" i="4" s="1"/>
  <c r="S2" i="22" l="1" a="1"/>
  <c r="S3" i="22" a="1"/>
  <c r="S4" i="22" a="1"/>
  <c r="S5" i="22" a="1"/>
  <c r="S6" i="22" a="1"/>
  <c r="S7" i="22" a="1"/>
  <c r="S8" i="22" a="1"/>
  <c r="S9" i="22" a="1"/>
  <c r="S10" i="22" a="1"/>
  <c r="S11" i="22" a="1"/>
  <c r="S12" i="22" a="1"/>
  <c r="S13" i="22" a="1"/>
  <c r="S14" i="22" a="1"/>
  <c r="S15" i="22" a="1"/>
  <c r="S16" i="22" a="1"/>
  <c r="S17" i="22" a="1"/>
  <c r="S18" i="22" a="1"/>
  <c r="S19" i="22" a="1"/>
  <c r="S20" i="22" a="1"/>
  <c r="S21" i="22" a="1"/>
  <c r="S22" i="22" a="1"/>
  <c r="S23" i="22" a="1"/>
  <c r="S24" i="22" a="1"/>
  <c r="S25" i="22" a="1"/>
  <c r="S26" i="22" a="1"/>
  <c r="S27" i="22" a="1"/>
  <c r="S28" i="22" a="1"/>
  <c r="S29" i="22" a="1"/>
  <c r="S30" i="22" a="1"/>
  <c r="S31" i="22" a="1"/>
  <c r="S32" i="22" a="1"/>
  <c r="S33" i="22" a="1"/>
  <c r="S34" i="22" a="1"/>
  <c r="S35" i="22" a="1"/>
  <c r="S36" i="22" a="1"/>
  <c r="S37" i="22" a="1"/>
  <c r="S38" i="22" a="1"/>
  <c r="S39" i="22" a="1"/>
  <c r="S40" i="22" a="1"/>
  <c r="S41" i="22" a="1"/>
  <c r="S42" i="22" a="1"/>
  <c r="S43" i="22" a="1"/>
  <c r="S44" i="22" a="1"/>
  <c r="S45" i="22" a="1"/>
  <c r="S46" i="22" a="1"/>
  <c r="S47" i="22" a="1"/>
  <c r="S48" i="22" a="1"/>
  <c r="S49" i="22" a="1"/>
  <c r="S50" i="22" a="1"/>
  <c r="S51" i="22" a="1"/>
  <c r="S52" i="22" a="1"/>
  <c r="S53" i="22" a="1"/>
  <c r="S54" i="22" a="1"/>
  <c r="S55" i="22" a="1"/>
  <c r="S56" i="22" a="1"/>
  <c r="S57" i="22" a="1"/>
  <c r="S58" i="22" a="1"/>
  <c r="S59" i="22" a="1"/>
  <c r="S60" i="22" a="1"/>
  <c r="S61" i="22" a="1"/>
  <c r="S62" i="22" a="1"/>
  <c r="S63" i="22" a="1"/>
  <c r="S64" i="22" a="1"/>
  <c r="S65" i="22" a="1"/>
  <c r="S66" i="22" a="1"/>
  <c r="S67" i="22" a="1"/>
  <c r="S68" i="22" a="1"/>
  <c r="S69" i="22" a="1"/>
  <c r="S70" i="22" a="1"/>
  <c r="S71" i="22" a="1"/>
  <c r="S72" i="22" a="1"/>
  <c r="S73" i="22" a="1"/>
  <c r="S74" i="22" a="1"/>
  <c r="S75" i="22" a="1"/>
  <c r="S76" i="22" a="1"/>
  <c r="S77" i="22" a="1"/>
  <c r="S78" i="22" a="1"/>
  <c r="S79" i="22" a="1"/>
  <c r="S80" i="22" a="1"/>
  <c r="S81" i="22" a="1"/>
  <c r="S82" i="22" a="1"/>
  <c r="S83" i="22" a="1"/>
  <c r="S84" i="22" a="1"/>
  <c r="S85" i="22" a="1"/>
  <c r="S86" i="22" a="1"/>
  <c r="S87" i="22" a="1"/>
  <c r="S88" i="22" a="1"/>
  <c r="S89" i="22" a="1"/>
  <c r="S90" i="22" a="1"/>
  <c r="S91" i="22" a="1"/>
  <c r="S92" i="22" a="1"/>
  <c r="S93" i="22" a="1"/>
  <c r="S94" i="22" a="1"/>
  <c r="S95" i="22" a="1"/>
  <c r="S96" i="22" a="1"/>
  <c r="S97" i="22" a="1"/>
  <c r="S98" i="22" a="1"/>
  <c r="S99" i="22" a="1"/>
  <c r="S100" i="22" a="1"/>
  <c r="S101" i="22" a="1"/>
  <c r="S102" i="22" a="1"/>
  <c r="S103" i="22" a="1"/>
  <c r="S104" i="22" a="1"/>
  <c r="S105" i="22" a="1"/>
  <c r="S106" i="22" a="1"/>
  <c r="S107" i="22" a="1"/>
  <c r="S108" i="22" a="1"/>
  <c r="S109" i="22" a="1"/>
  <c r="S110" i="22" a="1"/>
  <c r="S111" i="22" a="1"/>
  <c r="S112" i="22" a="1"/>
  <c r="S113" i="22" a="1"/>
  <c r="S114" i="22" a="1"/>
  <c r="S115" i="22" a="1"/>
  <c r="S116" i="22" a="1"/>
  <c r="S117" i="22" a="1"/>
  <c r="S118" i="22" a="1"/>
  <c r="S119" i="22" a="1"/>
  <c r="S120" i="22" a="1"/>
  <c r="S121" i="22" a="1"/>
  <c r="S122" i="22" a="1"/>
  <c r="S123" i="22" a="1"/>
  <c r="S124" i="22" a="1"/>
  <c r="S125" i="22" a="1"/>
  <c r="S126" i="22" a="1"/>
  <c r="S127" i="22" a="1"/>
  <c r="S128" i="22" a="1"/>
  <c r="S129" i="22" a="1"/>
  <c r="S130" i="22" a="1"/>
  <c r="S131" i="22" a="1"/>
  <c r="S132" i="22" a="1"/>
  <c r="S133" i="22" a="1"/>
  <c r="S134" i="22" a="1"/>
  <c r="S135" i="22" a="1"/>
  <c r="S136" i="22" a="1"/>
  <c r="S137" i="22" a="1"/>
  <c r="S138" i="22" a="1"/>
  <c r="S139" i="22" a="1"/>
  <c r="S140" i="22" a="1"/>
  <c r="S141" i="22" a="1"/>
  <c r="S142" i="22" a="1"/>
  <c r="S143" i="22" a="1"/>
  <c r="S144" i="22" a="1"/>
  <c r="S145" i="22" a="1"/>
  <c r="S146" i="22" a="1"/>
  <c r="S147" i="22" a="1"/>
  <c r="S148" i="22" a="1"/>
  <c r="S149" i="22" a="1"/>
  <c r="S150" i="22" a="1"/>
  <c r="S151" i="22" a="1"/>
  <c r="S152" i="22" a="1"/>
  <c r="S153" i="22" a="1"/>
  <c r="S154" i="22" a="1"/>
  <c r="S155" i="22" a="1"/>
  <c r="S156" i="22" a="1"/>
  <c r="S157" i="22" a="1"/>
  <c r="S158" i="22" a="1"/>
  <c r="S159" i="22" a="1"/>
  <c r="S160" i="22" a="1"/>
  <c r="S161" i="22" a="1"/>
  <c r="S162" i="22" a="1"/>
  <c r="S163" i="22" a="1"/>
  <c r="S164" i="22" a="1"/>
  <c r="S165" i="22" a="1"/>
  <c r="S166" i="22" a="1"/>
  <c r="S167" i="22" a="1"/>
  <c r="S168" i="22" a="1"/>
  <c r="S169" i="22" a="1"/>
  <c r="S170" i="22" a="1"/>
  <c r="S171" i="22" a="1"/>
  <c r="S172" i="22" a="1"/>
  <c r="S173" i="22" a="1"/>
  <c r="S174" i="22" a="1"/>
  <c r="S175" i="22" a="1"/>
  <c r="S176" i="22" a="1"/>
  <c r="S177" i="22" a="1"/>
  <c r="S178" i="22" a="1"/>
  <c r="S179" i="22" a="1"/>
  <c r="S180" i="22" a="1"/>
  <c r="S181" i="22" a="1"/>
  <c r="S182" i="22" a="1"/>
  <c r="S183" i="22" a="1"/>
  <c r="S184" i="22" a="1"/>
  <c r="S185" i="22" a="1"/>
  <c r="S186" i="22" a="1"/>
  <c r="S187" i="22" a="1"/>
  <c r="S188" i="22" a="1"/>
  <c r="S189" i="22" a="1"/>
  <c r="S190" i="22" a="1"/>
  <c r="S191" i="22" a="1"/>
  <c r="S192" i="22" a="1"/>
  <c r="S193" i="22" a="1"/>
  <c r="S194" i="22" a="1"/>
  <c r="S195" i="22" a="1"/>
  <c r="S196" i="22" a="1"/>
  <c r="S197" i="22" a="1"/>
  <c r="S198" i="22" a="1"/>
  <c r="S199" i="22" a="1"/>
  <c r="S200" i="22" a="1"/>
  <c r="S201" i="22" a="1"/>
  <c r="S202" i="22" a="1"/>
  <c r="S203" i="22" a="1"/>
  <c r="S204" i="22" a="1"/>
  <c r="S205" i="22" a="1"/>
  <c r="S206" i="22" a="1"/>
  <c r="S207" i="22" a="1"/>
  <c r="S208" i="22" a="1"/>
  <c r="S209" i="22" a="1"/>
  <c r="S210" i="22" a="1"/>
  <c r="S211" i="22" a="1"/>
  <c r="S212" i="22" a="1"/>
  <c r="S213" i="22" a="1"/>
  <c r="S214" i="22" a="1"/>
  <c r="S215" i="22" a="1"/>
  <c r="S216" i="22" a="1"/>
  <c r="S217" i="22" a="1"/>
  <c r="S218" i="22" a="1"/>
  <c r="S219" i="22" a="1"/>
  <c r="S220" i="22" a="1"/>
  <c r="S221" i="22" a="1"/>
  <c r="S222" i="22" a="1"/>
  <c r="S223" i="22" a="1"/>
  <c r="S224" i="22" a="1"/>
  <c r="S225" i="22" a="1"/>
  <c r="S226" i="22" a="1"/>
  <c r="S227" i="22" a="1"/>
  <c r="S228" i="22" a="1"/>
  <c r="S229" i="22" a="1"/>
  <c r="S230" i="22" a="1"/>
  <c r="S231" i="22" a="1"/>
  <c r="S232" i="22" a="1"/>
  <c r="S233" i="22" a="1"/>
  <c r="S234" i="22" a="1"/>
  <c r="S235" i="22" a="1"/>
  <c r="S236" i="22" a="1"/>
  <c r="S237" i="22" a="1"/>
  <c r="S238" i="22" a="1"/>
  <c r="S239" i="22" a="1"/>
  <c r="S240" i="22" a="1"/>
  <c r="S241" i="22" a="1"/>
  <c r="S242" i="22" a="1"/>
  <c r="S243" i="22" a="1"/>
  <c r="S244" i="22" a="1"/>
  <c r="S245" i="22" a="1"/>
  <c r="S246" i="22" a="1"/>
  <c r="S247" i="22" a="1"/>
  <c r="S248" i="22" a="1"/>
  <c r="S249" i="22" a="1"/>
  <c r="S250" i="22" a="1"/>
  <c r="S251" i="22" a="1"/>
  <c r="S252" i="22" a="1"/>
  <c r="S253" i="22" a="1"/>
  <c r="S254" i="22" a="1"/>
  <c r="S255" i="22" a="1"/>
  <c r="S256" i="22" a="1"/>
  <c r="S257" i="22" a="1"/>
  <c r="S258" i="22" a="1"/>
  <c r="S259" i="22" a="1"/>
  <c r="S260" i="22" a="1"/>
  <c r="S261" i="22" a="1"/>
  <c r="S262" i="22" a="1"/>
  <c r="S263" i="22" a="1"/>
  <c r="S264" i="22" a="1"/>
  <c r="S265" i="22" a="1"/>
  <c r="S266" i="22" a="1"/>
  <c r="S267" i="22" a="1"/>
  <c r="S268" i="22" a="1"/>
  <c r="S269" i="22" a="1"/>
  <c r="S270" i="22" a="1"/>
  <c r="S271" i="22" a="1"/>
  <c r="S272" i="22" a="1"/>
  <c r="S273" i="22" a="1"/>
  <c r="S274" i="22" a="1"/>
  <c r="S275" i="22" a="1"/>
  <c r="S276" i="22" a="1"/>
  <c r="S277" i="22" a="1"/>
  <c r="S278" i="22" a="1"/>
  <c r="S279" i="22" a="1"/>
  <c r="S280" i="22" a="1"/>
  <c r="S281" i="22" a="1"/>
  <c r="S282" i="22" a="1"/>
  <c r="S283" i="22" a="1"/>
  <c r="S284" i="22" a="1"/>
  <c r="S285" i="22" a="1"/>
  <c r="S286" i="22" a="1"/>
  <c r="S287" i="22" a="1"/>
  <c r="S288" i="22" a="1"/>
  <c r="S289" i="22" a="1"/>
  <c r="S290" i="22" a="1"/>
  <c r="S291" i="22" a="1"/>
  <c r="S292" i="22" a="1"/>
  <c r="S293" i="22" a="1"/>
  <c r="S294" i="22" a="1"/>
  <c r="S295" i="22" a="1"/>
  <c r="S296" i="22" a="1"/>
  <c r="S297" i="22" a="1"/>
  <c r="S298" i="22" a="1"/>
  <c r="S299" i="22" a="1"/>
  <c r="S300" i="22" a="1"/>
  <c r="S301" i="22" a="1"/>
  <c r="S302" i="22" a="1"/>
  <c r="S303" i="22" a="1"/>
  <c r="S304" i="22" a="1"/>
  <c r="S305" i="22" a="1"/>
  <c r="S306" i="22" a="1"/>
  <c r="S307" i="22" a="1"/>
  <c r="S308" i="22" a="1"/>
  <c r="S309" i="22" a="1"/>
  <c r="S310" i="22" a="1"/>
  <c r="S311" i="22" a="1"/>
  <c r="S312" i="22" a="1"/>
  <c r="S313" i="22" a="1"/>
  <c r="S314" i="22" a="1"/>
  <c r="S315" i="22" a="1"/>
  <c r="S316" i="22" a="1"/>
  <c r="S317" i="22" a="1"/>
  <c r="S318" i="22" a="1"/>
  <c r="S319" i="22" a="1"/>
  <c r="S320" i="22" a="1"/>
  <c r="S321" i="22" a="1"/>
  <c r="S322" i="22" a="1"/>
  <c r="S323" i="22" a="1"/>
  <c r="S324" i="22" a="1"/>
  <c r="S325" i="22" a="1"/>
  <c r="S326" i="22" a="1"/>
  <c r="S327" i="22" a="1"/>
  <c r="S328" i="22" a="1"/>
  <c r="S329" i="22" a="1"/>
  <c r="S330" i="22" a="1"/>
  <c r="S331" i="22" a="1"/>
  <c r="S332" i="22" a="1"/>
  <c r="S333" i="22" a="1"/>
  <c r="S334" i="22" a="1"/>
  <c r="S335" i="22" a="1"/>
  <c r="S336" i="22" a="1"/>
  <c r="S337" i="22" a="1"/>
  <c r="S338" i="22" a="1"/>
  <c r="S339" i="22" a="1"/>
  <c r="S340" i="22" a="1"/>
  <c r="S341" i="22" a="1"/>
  <c r="S342" i="22" a="1"/>
  <c r="S343" i="22" a="1"/>
  <c r="S344" i="22" a="1"/>
  <c r="S345" i="22" a="1"/>
  <c r="S346" i="22" a="1"/>
  <c r="S347" i="22" a="1"/>
  <c r="S348" i="22" a="1"/>
  <c r="S349" i="22" a="1"/>
  <c r="S350" i="22" a="1"/>
  <c r="S351" i="22" a="1"/>
  <c r="S352" i="22" a="1"/>
  <c r="S353" i="22" a="1"/>
  <c r="S354" i="22" a="1"/>
  <c r="S355" i="22" a="1"/>
  <c r="S356" i="22" a="1"/>
  <c r="S357" i="22" a="1"/>
  <c r="S358" i="22" a="1"/>
  <c r="S359" i="22" a="1"/>
  <c r="S360" i="22" a="1"/>
  <c r="S361" i="22" a="1"/>
  <c r="S362" i="22" a="1"/>
  <c r="S363" i="22" a="1"/>
  <c r="S364" i="22" a="1"/>
  <c r="S365" i="22" a="1"/>
  <c r="S366" i="22" a="1"/>
  <c r="S367" i="22" a="1"/>
  <c r="S368" i="22" a="1"/>
  <c r="S369" i="22" a="1"/>
  <c r="S370" i="22" a="1"/>
  <c r="S371" i="22" a="1"/>
  <c r="S372" i="22" a="1"/>
  <c r="S373" i="22" a="1"/>
  <c r="S374" i="22" a="1"/>
  <c r="S375" i="22" a="1"/>
  <c r="S376" i="22" a="1"/>
  <c r="S377" i="22" a="1"/>
  <c r="S378" i="22" a="1"/>
  <c r="S379" i="22" a="1"/>
  <c r="S380" i="22" a="1"/>
  <c r="S381" i="22" a="1"/>
  <c r="S382" i="22" a="1"/>
  <c r="S383" i="22" a="1"/>
  <c r="S384" i="22" a="1"/>
  <c r="S385" i="22" a="1"/>
  <c r="S386" i="22" a="1"/>
  <c r="S387" i="22" a="1"/>
  <c r="S388" i="22" a="1"/>
  <c r="S389" i="22" a="1"/>
  <c r="S390" i="22" a="1"/>
  <c r="S391" i="22" a="1"/>
  <c r="S392" i="22" a="1"/>
  <c r="S393" i="22" a="1"/>
  <c r="S394" i="22" a="1"/>
  <c r="S395" i="22" a="1"/>
  <c r="S396" i="22" a="1"/>
  <c r="S397" i="22" a="1"/>
  <c r="S398" i="22" a="1"/>
  <c r="S399" i="22" a="1"/>
  <c r="S400" i="22" a="1"/>
  <c r="S401" i="22" a="1"/>
  <c r="S402" i="22" a="1"/>
  <c r="S403" i="22" a="1"/>
  <c r="S404" i="22" a="1"/>
  <c r="S405" i="22" a="1"/>
  <c r="S406" i="22" a="1"/>
  <c r="S407" i="22" a="1"/>
  <c r="S408" i="22" a="1"/>
  <c r="S409" i="22" a="1"/>
  <c r="S410" i="22" a="1"/>
  <c r="S411" i="22" a="1"/>
  <c r="S412" i="22" a="1"/>
  <c r="S413" i="22" a="1"/>
  <c r="S414" i="22" a="1"/>
  <c r="S415" i="22" a="1"/>
  <c r="S416" i="22" a="1"/>
  <c r="S417" i="22" a="1"/>
  <c r="S418" i="22" a="1"/>
  <c r="S419" i="22" a="1"/>
  <c r="S420" i="22" a="1"/>
  <c r="S421" i="22" a="1"/>
  <c r="S422" i="22" a="1"/>
  <c r="S423" i="22" a="1"/>
  <c r="S424" i="22" a="1"/>
  <c r="S425" i="22" a="1"/>
  <c r="S426" i="22" a="1"/>
  <c r="S427" i="22" a="1"/>
  <c r="S428" i="22" a="1"/>
  <c r="S429" i="22" a="1"/>
  <c r="S430" i="22" a="1"/>
  <c r="S431" i="22" a="1"/>
  <c r="S432" i="22" a="1"/>
  <c r="S433" i="22" a="1"/>
  <c r="S434" i="22" a="1"/>
  <c r="S435" i="22" a="1"/>
  <c r="S436" i="22" a="1"/>
  <c r="S437" i="22" a="1"/>
  <c r="S438" i="22" a="1"/>
  <c r="S439" i="22" a="1"/>
  <c r="S440" i="22" a="1"/>
  <c r="S441" i="22" a="1"/>
  <c r="S442" i="22" a="1"/>
  <c r="S443" i="22" a="1"/>
  <c r="S444" i="22" a="1"/>
  <c r="S445" i="22" a="1"/>
  <c r="S446" i="22" a="1"/>
  <c r="S447" i="22" a="1"/>
  <c r="S448" i="22" a="1"/>
  <c r="S449" i="22" a="1"/>
  <c r="S450" i="22" a="1"/>
  <c r="S451" i="22" a="1"/>
  <c r="S452" i="22" a="1"/>
  <c r="S453" i="22" a="1"/>
  <c r="S454" i="22" a="1"/>
  <c r="S455" i="22" a="1"/>
  <c r="S456" i="22" a="1"/>
  <c r="S457" i="22" a="1"/>
  <c r="S458" i="22" a="1"/>
  <c r="S459" i="22" a="1"/>
  <c r="S460" i="22" a="1"/>
  <c r="S461" i="22" a="1"/>
  <c r="S462" i="22" a="1"/>
  <c r="S463" i="22" a="1"/>
  <c r="S464" i="22" a="1"/>
  <c r="S465" i="22" a="1"/>
  <c r="S466" i="22" a="1"/>
  <c r="S467" i="22" a="1"/>
  <c r="S468" i="22" a="1"/>
  <c r="S469" i="22" a="1"/>
  <c r="S470" i="22" a="1"/>
  <c r="S471" i="22" a="1"/>
  <c r="S472" i="22" a="1"/>
  <c r="S473" i="22" a="1"/>
  <c r="S474" i="22" a="1"/>
  <c r="S475" i="22" a="1"/>
  <c r="S476" i="22" a="1"/>
  <c r="S477" i="22" a="1"/>
  <c r="S478" i="22" a="1"/>
  <c r="S479" i="22" a="1"/>
  <c r="S480" i="22" a="1"/>
  <c r="S481" i="22" a="1"/>
  <c r="S482" i="22" a="1"/>
  <c r="S483" i="22" a="1"/>
  <c r="S484" i="22" a="1"/>
  <c r="S485" i="22" a="1"/>
  <c r="S486" i="22" a="1"/>
  <c r="S487" i="22" a="1"/>
  <c r="S488" i="22" a="1"/>
  <c r="S489" i="22" a="1"/>
  <c r="S490" i="22" a="1"/>
  <c r="S491" i="22" a="1"/>
  <c r="S492" i="22" a="1"/>
  <c r="S493" i="22" a="1"/>
  <c r="S494" i="22" a="1"/>
  <c r="S495" i="22" a="1"/>
  <c r="S496" i="22" a="1"/>
  <c r="S497" i="22" a="1"/>
  <c r="S498" i="22" a="1"/>
  <c r="S499" i="22" a="1"/>
  <c r="S500" i="22" a="1"/>
  <c r="S501" i="22" a="1"/>
  <c r="S502" i="22" a="1"/>
  <c r="S503" i="22" a="1"/>
  <c r="S504" i="22" a="1"/>
  <c r="S505" i="22" a="1"/>
  <c r="S506" i="22" a="1"/>
  <c r="S507" i="22" a="1"/>
  <c r="S508" i="22" a="1"/>
  <c r="S509" i="22" a="1"/>
  <c r="S510" i="22" a="1"/>
  <c r="S511" i="22" a="1"/>
  <c r="S512" i="22" a="1"/>
  <c r="S513" i="22" a="1"/>
  <c r="S514" i="22" a="1"/>
  <c r="S515" i="22" a="1"/>
  <c r="S516" i="22" a="1"/>
  <c r="S517" i="22" a="1"/>
  <c r="S518" i="22" a="1"/>
  <c r="S519" i="22" a="1"/>
  <c r="S520" i="22" a="1"/>
  <c r="S521" i="22" a="1"/>
  <c r="S522" i="22" a="1"/>
  <c r="S523" i="22" a="1"/>
  <c r="S524" i="22" a="1"/>
  <c r="S525" i="22" a="1"/>
  <c r="S526" i="22" a="1"/>
  <c r="S527" i="22" a="1"/>
  <c r="S528" i="22" a="1"/>
  <c r="S529" i="22" a="1"/>
  <c r="S530" i="22" a="1"/>
  <c r="S531" i="22" a="1"/>
  <c r="S532" i="22" a="1"/>
  <c r="S533" i="22" a="1"/>
  <c r="S534" i="22" a="1"/>
  <c r="S535" i="22" a="1"/>
  <c r="S536" i="22" a="1"/>
  <c r="S537" i="22" a="1"/>
  <c r="S538" i="22" a="1"/>
  <c r="S539" i="22" a="1"/>
  <c r="S540" i="22" a="1"/>
  <c r="S541" i="22" a="1"/>
  <c r="S542" i="22" a="1"/>
  <c r="S543" i="22" a="1"/>
  <c r="S544" i="22" a="1"/>
  <c r="S545" i="22" a="1"/>
  <c r="S546" i="22" a="1"/>
  <c r="S547" i="22" a="1"/>
  <c r="S548" i="22" a="1"/>
  <c r="S549" i="22" a="1"/>
  <c r="S550" i="22" a="1"/>
  <c r="S551" i="22" a="1"/>
  <c r="S552" i="22" a="1"/>
  <c r="S553" i="22" a="1"/>
  <c r="S554" i="22" a="1"/>
  <c r="S555" i="22" a="1"/>
  <c r="S556" i="22" a="1"/>
  <c r="S557" i="22" a="1"/>
  <c r="S558" i="22" a="1"/>
  <c r="S559" i="22" a="1"/>
  <c r="S560" i="22" a="1"/>
  <c r="S561" i="22" a="1"/>
  <c r="S562" i="22" a="1"/>
  <c r="S563" i="22" a="1"/>
  <c r="S564" i="22" a="1"/>
  <c r="S565" i="22" a="1"/>
  <c r="S566" i="22" a="1"/>
  <c r="S567" i="22" a="1"/>
  <c r="S568" i="22" a="1"/>
  <c r="S569" i="22" a="1"/>
  <c r="S570" i="22" a="1"/>
  <c r="S571" i="22" a="1"/>
  <c r="S572" i="22" a="1"/>
  <c r="S573" i="22" a="1"/>
  <c r="S574" i="22" a="1"/>
  <c r="S575" i="22" a="1"/>
  <c r="S576" i="22" a="1"/>
  <c r="S577" i="22" a="1"/>
  <c r="S578" i="22" a="1"/>
  <c r="S579" i="22" a="1"/>
  <c r="S580" i="22" a="1"/>
  <c r="S581" i="22" a="1"/>
  <c r="S582" i="22" a="1"/>
  <c r="S583" i="22" a="1"/>
  <c r="S584" i="22" a="1"/>
  <c r="S585" i="22" a="1"/>
  <c r="S586" i="22" a="1"/>
  <c r="S587" i="22" a="1"/>
  <c r="S588" i="22" a="1"/>
  <c r="S589" i="22" a="1"/>
  <c r="S590" i="22" a="1"/>
  <c r="S591" i="22" a="1"/>
  <c r="S592" i="22" a="1"/>
  <c r="S593" i="22" a="1"/>
  <c r="S594" i="22" a="1"/>
  <c r="S595" i="22" a="1"/>
  <c r="S596" i="22" a="1"/>
  <c r="S597" i="22" a="1"/>
  <c r="S598" i="22" a="1"/>
  <c r="S599" i="22" a="1"/>
  <c r="S600" i="22" a="1"/>
  <c r="S601" i="22" a="1"/>
  <c r="S602" i="22" a="1"/>
  <c r="S603" i="22" a="1"/>
  <c r="S604" i="22" a="1"/>
  <c r="S605" i="22" a="1"/>
  <c r="S606" i="22" a="1"/>
  <c r="S607" i="22" a="1"/>
  <c r="S608" i="22" a="1"/>
  <c r="S609" i="22" a="1"/>
  <c r="S610" i="22" a="1"/>
  <c r="S611" i="22" a="1"/>
  <c r="S612" i="22" a="1"/>
  <c r="S613" i="22" a="1"/>
  <c r="S614" i="22" a="1"/>
  <c r="S615" i="22" a="1"/>
  <c r="S616" i="22" a="1"/>
  <c r="S617" i="22" a="1"/>
  <c r="S618" i="22" a="1"/>
  <c r="S619" i="22" a="1"/>
  <c r="S620" i="22" a="1"/>
  <c r="S621" i="22" a="1"/>
  <c r="S622" i="22" a="1"/>
  <c r="S623" i="22" a="1"/>
  <c r="S624" i="22" a="1"/>
  <c r="S625" i="22" a="1"/>
  <c r="S626" i="22" a="1"/>
  <c r="S627" i="22" a="1"/>
  <c r="S628" i="22" a="1"/>
  <c r="S629" i="22" a="1"/>
  <c r="S630" i="22" a="1"/>
  <c r="S631" i="22" a="1"/>
  <c r="S632" i="22" a="1"/>
  <c r="S633" i="22" a="1"/>
  <c r="S634" i="22" a="1"/>
  <c r="S635" i="22" a="1"/>
  <c r="S636" i="22" a="1"/>
  <c r="S637" i="22" a="1"/>
  <c r="S638" i="22" a="1"/>
  <c r="S639" i="22" a="1"/>
  <c r="S640" i="22" a="1"/>
  <c r="S641" i="22" a="1"/>
  <c r="S642" i="22" a="1"/>
  <c r="S643" i="22" a="1"/>
  <c r="S644" i="22" a="1"/>
  <c r="S645" i="22" a="1"/>
  <c r="S646" i="22" a="1"/>
  <c r="S647" i="22" a="1"/>
  <c r="S648" i="22" a="1"/>
  <c r="S649" i="22" a="1"/>
  <c r="S650" i="22" a="1"/>
  <c r="S651" i="22" a="1"/>
  <c r="S652" i="22" a="1"/>
  <c r="S653" i="22" a="1"/>
  <c r="S654" i="22" a="1"/>
  <c r="S655" i="22" a="1"/>
  <c r="S656" i="22" a="1"/>
  <c r="S657" i="22" a="1"/>
  <c r="S658" i="22" a="1"/>
  <c r="S659" i="22" a="1"/>
  <c r="S660" i="22" a="1"/>
  <c r="S661" i="22" a="1"/>
  <c r="S662" i="22" a="1"/>
  <c r="S663" i="22" a="1"/>
  <c r="S664" i="22" a="1"/>
  <c r="S665" i="22" a="1"/>
  <c r="S666" i="22" a="1"/>
  <c r="S667" i="22" a="1"/>
  <c r="S668" i="22" a="1"/>
  <c r="S669" i="22" a="1"/>
  <c r="S670" i="22" a="1"/>
  <c r="S671" i="22" a="1"/>
  <c r="S672" i="22" a="1"/>
  <c r="S673" i="22" a="1"/>
  <c r="S674" i="22" a="1"/>
  <c r="S675" i="22" a="1"/>
  <c r="S676" i="22" a="1"/>
  <c r="S677" i="22" a="1"/>
  <c r="S678" i="22" a="1"/>
  <c r="S679" i="22" a="1"/>
  <c r="S680" i="22" a="1"/>
  <c r="S681" i="22" a="1"/>
  <c r="S682" i="22" a="1"/>
  <c r="S683" i="22" a="1"/>
  <c r="S684" i="22" a="1"/>
  <c r="S685" i="22" a="1"/>
  <c r="S686" i="22" a="1"/>
  <c r="S687" i="22" a="1"/>
  <c r="S688" i="22" a="1"/>
  <c r="S689" i="22" a="1"/>
  <c r="S690" i="22" a="1"/>
  <c r="S691" i="22" a="1"/>
  <c r="S692" i="22" a="1"/>
  <c r="S693" i="22" a="1"/>
  <c r="S694" i="22" a="1"/>
  <c r="S695" i="22" a="1"/>
  <c r="S696" i="22" a="1"/>
  <c r="S697" i="22" a="1"/>
  <c r="S698" i="22" a="1"/>
  <c r="S699" i="22" a="1"/>
  <c r="S700" i="22" a="1"/>
  <c r="S701" i="22" a="1"/>
  <c r="S702" i="22" a="1"/>
  <c r="S703" i="22" a="1"/>
  <c r="S704" i="22" a="1"/>
  <c r="S705" i="22" a="1"/>
  <c r="S706" i="22" a="1"/>
  <c r="S707" i="22" a="1"/>
  <c r="S708" i="22" a="1"/>
  <c r="S709" i="22" a="1"/>
  <c r="S710" i="22" a="1"/>
  <c r="S711" i="22" a="1"/>
  <c r="S712" i="22" a="1"/>
  <c r="S713" i="22" a="1"/>
  <c r="S714" i="22" a="1"/>
  <c r="S715" i="22" a="1"/>
  <c r="S716" i="22" a="1"/>
  <c r="S717" i="22" a="1"/>
  <c r="S718" i="22" a="1"/>
  <c r="S719" i="22" a="1"/>
  <c r="S720" i="22" a="1"/>
  <c r="S721" i="22" a="1"/>
  <c r="S722" i="22" a="1"/>
  <c r="S723" i="22" a="1"/>
  <c r="S724" i="22" a="1"/>
  <c r="S725" i="22" a="1"/>
  <c r="S726" i="22" a="1"/>
  <c r="S727" i="22" a="1"/>
  <c r="S728" i="22" a="1"/>
  <c r="S729" i="22" a="1"/>
  <c r="S730" i="22" a="1"/>
  <c r="S731" i="22" a="1"/>
  <c r="S732" i="22" a="1"/>
  <c r="S733" i="22" a="1"/>
  <c r="S734" i="22" a="1"/>
  <c r="S735" i="22" a="1"/>
  <c r="S736" i="22" a="1"/>
  <c r="S737" i="22" a="1"/>
  <c r="S738" i="22" a="1"/>
  <c r="S739" i="22" a="1"/>
  <c r="S740" i="22" a="1"/>
  <c r="S741" i="22" a="1"/>
  <c r="S742" i="22" a="1"/>
  <c r="S743" i="22" a="1"/>
  <c r="S744" i="22" a="1"/>
  <c r="S745" i="22" a="1"/>
  <c r="S746" i="22" a="1"/>
  <c r="S747" i="22" a="1"/>
  <c r="S748" i="22" a="1"/>
  <c r="S749" i="22" a="1"/>
  <c r="S750" i="22" a="1"/>
  <c r="S751" i="22" a="1"/>
  <c r="S752" i="22" a="1"/>
  <c r="S753" i="22" a="1"/>
  <c r="S754" i="22" a="1"/>
  <c r="S755" i="22" a="1"/>
  <c r="S756" i="22" a="1"/>
  <c r="S757" i="22" a="1"/>
  <c r="S758" i="22" a="1"/>
  <c r="S759" i="22" a="1"/>
  <c r="S760" i="22" a="1"/>
  <c r="S761" i="22" a="1"/>
  <c r="S762" i="22" a="1"/>
  <c r="S763" i="22" a="1"/>
  <c r="S764" i="22" a="1"/>
  <c r="S765" i="22" a="1"/>
  <c r="S766" i="22" a="1"/>
  <c r="S767" i="22" a="1"/>
  <c r="S768" i="22" a="1"/>
  <c r="S769" i="22" a="1"/>
  <c r="S770" i="22" a="1"/>
  <c r="S771" i="22" a="1"/>
  <c r="S772" i="22" a="1"/>
  <c r="S773" i="22" a="1"/>
  <c r="S774" i="22" a="1"/>
  <c r="S775" i="22" a="1"/>
  <c r="S776" i="22" a="1"/>
  <c r="S777" i="22" a="1"/>
  <c r="S778" i="22" a="1"/>
  <c r="S779" i="22" a="1"/>
  <c r="S780" i="22" a="1"/>
  <c r="S781" i="22" a="1"/>
  <c r="S782" i="22" a="1"/>
  <c r="S783" i="22" a="1"/>
  <c r="S784" i="22" a="1"/>
  <c r="S785" i="22" a="1"/>
  <c r="S786" i="22" a="1"/>
  <c r="S787" i="22" a="1"/>
  <c r="S788" i="22" a="1"/>
  <c r="S789" i="22" a="1"/>
  <c r="S790" i="22" a="1"/>
  <c r="S791" i="22" a="1"/>
  <c r="S792" i="22" a="1"/>
  <c r="S793" i="22" a="1"/>
  <c r="S794" i="22" a="1"/>
  <c r="S795" i="22" a="1"/>
  <c r="S796" i="22" a="1"/>
  <c r="S797" i="22" a="1"/>
  <c r="S798" i="22" a="1"/>
  <c r="S799" i="22" a="1"/>
  <c r="S800" i="22" a="1"/>
  <c r="S801" i="22" a="1"/>
  <c r="S802" i="22" a="1"/>
  <c r="S803" i="22" a="1"/>
  <c r="S804" i="22" a="1"/>
  <c r="S805" i="22" a="1"/>
  <c r="S806" i="22" a="1"/>
  <c r="S807" i="22" a="1"/>
  <c r="S808" i="22" a="1"/>
  <c r="S809" i="22" a="1"/>
  <c r="S810" i="22" a="1"/>
  <c r="S811" i="22" a="1"/>
  <c r="S812" i="22" a="1"/>
  <c r="S813" i="22" a="1"/>
  <c r="S814" i="22" a="1"/>
  <c r="S815" i="22" a="1"/>
  <c r="S816" i="22" a="1"/>
  <c r="S817" i="22" a="1"/>
  <c r="S818" i="22" a="1"/>
  <c r="S819" i="22" a="1"/>
  <c r="S820" i="22" a="1"/>
  <c r="S821" i="22" a="1"/>
  <c r="S822" i="22" a="1"/>
  <c r="S823" i="22" a="1"/>
  <c r="S824" i="22" a="1"/>
  <c r="S825" i="22" a="1"/>
  <c r="S826" i="22" a="1"/>
  <c r="S827" i="22" a="1"/>
  <c r="S828" i="22" a="1"/>
  <c r="S829" i="22" a="1"/>
  <c r="S830" i="22" a="1"/>
  <c r="S831" i="22" a="1"/>
  <c r="S832" i="22" a="1"/>
  <c r="S833" i="22" a="1"/>
  <c r="S834" i="22" a="1"/>
  <c r="S835" i="22" a="1"/>
  <c r="S836" i="22" a="1"/>
  <c r="S837" i="22" a="1"/>
  <c r="S838" i="22" a="1"/>
  <c r="S839" i="22" a="1"/>
  <c r="S840" i="22" a="1"/>
  <c r="S841" i="22" a="1"/>
  <c r="S842" i="22" a="1"/>
  <c r="S843" i="22" a="1"/>
  <c r="S844" i="22" a="1"/>
  <c r="S845" i="22" a="1"/>
  <c r="S846" i="22" a="1"/>
  <c r="S847" i="22" a="1"/>
  <c r="S848" i="22" a="1"/>
  <c r="S849" i="22" a="1"/>
  <c r="S850" i="22" a="1"/>
  <c r="S851" i="22" a="1"/>
  <c r="S852" i="22" a="1"/>
  <c r="S853" i="22" a="1"/>
  <c r="S854" i="22" a="1"/>
  <c r="S855" i="22" a="1"/>
  <c r="S856" i="22" a="1"/>
  <c r="S857" i="22" a="1"/>
  <c r="S858" i="22" a="1"/>
  <c r="S859" i="22" a="1"/>
  <c r="S860" i="22" a="1"/>
  <c r="S861" i="22" a="1"/>
  <c r="S862" i="22" a="1"/>
  <c r="S863" i="22" a="1"/>
  <c r="S864" i="22" a="1"/>
  <c r="S865" i="22" a="1"/>
  <c r="S866" i="22" a="1"/>
  <c r="S867" i="22" a="1"/>
  <c r="S868" i="22" a="1"/>
  <c r="S869" i="22" a="1"/>
  <c r="S870" i="22" a="1"/>
  <c r="S871" i="22" a="1"/>
  <c r="S872" i="22" a="1"/>
  <c r="S873" i="22" a="1"/>
  <c r="S874" i="22" a="1"/>
  <c r="S875" i="22" a="1"/>
  <c r="S876" i="22" a="1"/>
  <c r="S877" i="22" a="1"/>
  <c r="S878" i="22" a="1"/>
  <c r="S879" i="22" a="1"/>
  <c r="S880" i="22" a="1"/>
  <c r="S881" i="22" a="1"/>
  <c r="S882" i="22" a="1"/>
  <c r="S883" i="22" a="1"/>
  <c r="S884" i="22" a="1"/>
  <c r="S885" i="22" a="1"/>
  <c r="S886" i="22" a="1"/>
  <c r="S887" i="22" a="1"/>
  <c r="S888" i="22" a="1"/>
  <c r="S889" i="22" a="1"/>
  <c r="S890" i="22" a="1"/>
  <c r="S891" i="22" a="1"/>
  <c r="S892" i="22" a="1"/>
  <c r="S893" i="22" a="1"/>
  <c r="S894" i="22" a="1"/>
  <c r="S895" i="22" a="1"/>
  <c r="S896" i="22" a="1"/>
  <c r="S897" i="22" a="1"/>
  <c r="S898" i="22" a="1"/>
  <c r="S899" i="22" a="1"/>
  <c r="S900" i="22" a="1"/>
  <c r="S901" i="22" a="1"/>
  <c r="S902" i="22" a="1"/>
  <c r="S903" i="22" a="1"/>
  <c r="S904" i="22" a="1"/>
  <c r="S905" i="22" a="1"/>
  <c r="S906" i="22" a="1"/>
  <c r="S907" i="22" a="1"/>
  <c r="S908" i="22" a="1"/>
  <c r="S909" i="22" a="1"/>
  <c r="S910" i="22" a="1"/>
  <c r="S911" i="22" a="1"/>
  <c r="S912" i="22" a="1"/>
  <c r="S913" i="22" a="1"/>
  <c r="S914" i="22" a="1"/>
  <c r="S915" i="22" a="1"/>
  <c r="S916" i="22" a="1"/>
  <c r="S917" i="22" a="1"/>
  <c r="S918" i="22" a="1"/>
  <c r="S919" i="22" a="1"/>
  <c r="S920" i="22" a="1"/>
  <c r="S921" i="22" a="1"/>
  <c r="S922" i="22" a="1"/>
  <c r="S923" i="22" a="1"/>
  <c r="S924" i="22" a="1"/>
  <c r="S925" i="22" a="1"/>
  <c r="S926" i="22" a="1"/>
  <c r="S927" i="22" a="1"/>
  <c r="S928" i="22" a="1"/>
  <c r="S929" i="22" a="1"/>
  <c r="S930" i="22" a="1"/>
  <c r="S931" i="22" a="1"/>
  <c r="S932" i="22" a="1"/>
  <c r="S933" i="22" a="1"/>
  <c r="S934" i="22" a="1"/>
  <c r="S935" i="22" a="1"/>
  <c r="S936" i="22" a="1"/>
  <c r="S937" i="22" a="1"/>
  <c r="S938" i="22" a="1"/>
  <c r="S939" i="22" a="1"/>
  <c r="S940" i="22" a="1"/>
  <c r="S941" i="22" a="1"/>
  <c r="S942" i="22" a="1"/>
  <c r="S943" i="22" a="1"/>
  <c r="S944" i="22" a="1"/>
  <c r="S945" i="22" a="1"/>
  <c r="S946" i="22" a="1"/>
  <c r="S947" i="22" a="1"/>
  <c r="S948" i="22" a="1"/>
  <c r="S949" i="22" a="1"/>
  <c r="S950" i="22" a="1"/>
  <c r="S951" i="22" a="1"/>
  <c r="S952" i="22" a="1"/>
  <c r="S953" i="22" a="1"/>
  <c r="S954" i="22" a="1"/>
  <c r="S955" i="22" a="1"/>
  <c r="S956" i="22" a="1"/>
  <c r="S957" i="22" a="1"/>
  <c r="R2" i="22" a="1"/>
  <c r="R3" i="22" a="1"/>
  <c r="R4" i="22" a="1"/>
  <c r="R5" i="22" a="1"/>
  <c r="R6" i="22" a="1"/>
  <c r="R7" i="22" a="1"/>
  <c r="R8" i="22" a="1"/>
  <c r="R9" i="22" a="1"/>
  <c r="R10" i="22" a="1"/>
  <c r="R11" i="22" a="1"/>
  <c r="R12" i="22" a="1"/>
  <c r="R13" i="22" a="1"/>
  <c r="R14" i="22" a="1"/>
  <c r="R15" i="22" a="1"/>
  <c r="R16" i="22" a="1"/>
  <c r="R17" i="22" a="1"/>
  <c r="R18" i="22" a="1"/>
  <c r="R19" i="22" a="1"/>
  <c r="R20" i="22" a="1"/>
  <c r="R21" i="22" a="1"/>
  <c r="R22" i="22" a="1"/>
  <c r="R23" i="22" a="1"/>
  <c r="R24" i="22" a="1"/>
  <c r="R25" i="22" a="1"/>
  <c r="R26" i="22" a="1"/>
  <c r="R27" i="22" a="1"/>
  <c r="R28" i="22" a="1"/>
  <c r="R29" i="22" a="1"/>
  <c r="R30" i="22" a="1"/>
  <c r="R31" i="22" a="1"/>
  <c r="R32" i="22" a="1"/>
  <c r="R33" i="22" a="1"/>
  <c r="R34" i="22" a="1"/>
  <c r="R35" i="22" a="1"/>
  <c r="R36" i="22" a="1"/>
  <c r="R37" i="22" a="1"/>
  <c r="R38" i="22" a="1"/>
  <c r="R39" i="22" a="1"/>
  <c r="R40" i="22" a="1"/>
  <c r="R41" i="22" a="1"/>
  <c r="R42" i="22" a="1"/>
  <c r="R43" i="22" a="1"/>
  <c r="R44" i="22" a="1"/>
  <c r="R45" i="22" a="1"/>
  <c r="R46" i="22" a="1"/>
  <c r="R47" i="22" a="1"/>
  <c r="R48" i="22" a="1"/>
  <c r="R49" i="22" a="1"/>
  <c r="R50" i="22" a="1"/>
  <c r="R51" i="22" a="1"/>
  <c r="R52" i="22" a="1"/>
  <c r="R53" i="22" a="1"/>
  <c r="R54" i="22" a="1"/>
  <c r="R55" i="22" a="1"/>
  <c r="R56" i="22" a="1"/>
  <c r="R57" i="22" a="1"/>
  <c r="R58" i="22" a="1"/>
  <c r="R59" i="22" a="1"/>
  <c r="R60" i="22" a="1"/>
  <c r="R61" i="22" a="1"/>
  <c r="R62" i="22" a="1"/>
  <c r="R63" i="22" a="1"/>
  <c r="R64" i="22" a="1"/>
  <c r="R65" i="22" a="1"/>
  <c r="R66" i="22" a="1"/>
  <c r="R67" i="22" a="1"/>
  <c r="R68" i="22" a="1"/>
  <c r="R69" i="22" a="1"/>
  <c r="R70" i="22" a="1"/>
  <c r="R71" i="22" a="1"/>
  <c r="R72" i="22" a="1"/>
  <c r="R73" i="22" a="1"/>
  <c r="R74" i="22" a="1"/>
  <c r="R75" i="22" a="1"/>
  <c r="R76" i="22" a="1"/>
  <c r="R77" i="22" a="1"/>
  <c r="R78" i="22" a="1"/>
  <c r="R79" i="22" a="1"/>
  <c r="R80" i="22" a="1"/>
  <c r="R81" i="22" a="1"/>
  <c r="R82" i="22" a="1"/>
  <c r="R83" i="22" a="1"/>
  <c r="R84" i="22" a="1"/>
  <c r="R85" i="22" a="1"/>
  <c r="R86" i="22" a="1"/>
  <c r="R87" i="22" a="1"/>
  <c r="R88" i="22" a="1"/>
  <c r="R89" i="22" a="1"/>
  <c r="R90" i="22" a="1"/>
  <c r="R91" i="22" a="1"/>
  <c r="R92" i="22" a="1"/>
  <c r="R93" i="22" a="1"/>
  <c r="R94" i="22" a="1"/>
  <c r="R95" i="22" a="1"/>
  <c r="R96" i="22" a="1"/>
  <c r="R97" i="22" a="1"/>
  <c r="R98" i="22" a="1"/>
  <c r="R99" i="22" a="1"/>
  <c r="R100" i="22" a="1"/>
  <c r="R101" i="22" a="1"/>
  <c r="R102" i="22" a="1"/>
  <c r="R103" i="22" a="1"/>
  <c r="R104" i="22" a="1"/>
  <c r="R105" i="22" a="1"/>
  <c r="R106" i="22" a="1"/>
  <c r="R107" i="22" a="1"/>
  <c r="R108" i="22" a="1"/>
  <c r="R109" i="22" a="1"/>
  <c r="R110" i="22" a="1"/>
  <c r="R111" i="22" a="1"/>
  <c r="R112" i="22" a="1"/>
  <c r="R113" i="22" a="1"/>
  <c r="R114" i="22" a="1"/>
  <c r="R115" i="22" a="1"/>
  <c r="R116" i="22" a="1"/>
  <c r="R117" i="22" a="1"/>
  <c r="R118" i="22" a="1"/>
  <c r="R119" i="22" a="1"/>
  <c r="R120" i="22" a="1"/>
  <c r="R121" i="22" a="1"/>
  <c r="R122" i="22" a="1"/>
  <c r="R123" i="22" a="1"/>
  <c r="R124" i="22" a="1"/>
  <c r="R125" i="22" a="1"/>
  <c r="R126" i="22" a="1"/>
  <c r="R127" i="22" a="1"/>
  <c r="R128" i="22" a="1"/>
  <c r="R129" i="22" a="1"/>
  <c r="R130" i="22" a="1"/>
  <c r="R131" i="22" a="1"/>
  <c r="R132" i="22" a="1"/>
  <c r="R133" i="22" a="1"/>
  <c r="R134" i="22" a="1"/>
  <c r="R135" i="22" a="1"/>
  <c r="R136" i="22" a="1"/>
  <c r="R137" i="22" a="1"/>
  <c r="R138" i="22" a="1"/>
  <c r="R139" i="22" a="1"/>
  <c r="R140" i="22" a="1"/>
  <c r="R141" i="22" a="1"/>
  <c r="R142" i="22" a="1"/>
  <c r="R143" i="22" a="1"/>
  <c r="R144" i="22" a="1"/>
  <c r="R145" i="22" a="1"/>
  <c r="R146" i="22" a="1"/>
  <c r="R147" i="22" a="1"/>
  <c r="R148" i="22" a="1"/>
  <c r="R149" i="22" a="1"/>
  <c r="R150" i="22" a="1"/>
  <c r="R151" i="22" a="1"/>
  <c r="R152" i="22" a="1"/>
  <c r="R153" i="22" a="1"/>
  <c r="R154" i="22" a="1"/>
  <c r="R155" i="22" a="1"/>
  <c r="R156" i="22" a="1"/>
  <c r="R157" i="22" a="1"/>
  <c r="R158" i="22" a="1"/>
  <c r="R159" i="22" a="1"/>
  <c r="R160" i="22" a="1"/>
  <c r="R161" i="22" a="1"/>
  <c r="R162" i="22" a="1"/>
  <c r="R163" i="22" a="1"/>
  <c r="R164" i="22" a="1"/>
  <c r="R165" i="22" a="1"/>
  <c r="R166" i="22" a="1"/>
  <c r="R167" i="22" a="1"/>
  <c r="R168" i="22" a="1"/>
  <c r="R169" i="22" a="1"/>
  <c r="R170" i="22" a="1"/>
  <c r="R171" i="22" a="1"/>
  <c r="R172" i="22" a="1"/>
  <c r="R173" i="22" a="1"/>
  <c r="R174" i="22" a="1"/>
  <c r="R175" i="22" a="1"/>
  <c r="R176" i="22" a="1"/>
  <c r="R177" i="22" a="1"/>
  <c r="R178" i="22" a="1"/>
  <c r="R179" i="22" a="1"/>
  <c r="R180" i="22" a="1"/>
  <c r="R181" i="22" a="1"/>
  <c r="R182" i="22" a="1"/>
  <c r="R183" i="22" a="1"/>
  <c r="R184" i="22" a="1"/>
  <c r="R185" i="22" a="1"/>
  <c r="R186" i="22" a="1"/>
  <c r="R187" i="22" a="1"/>
  <c r="R188" i="22" a="1"/>
  <c r="R189" i="22" a="1"/>
  <c r="R190" i="22" a="1"/>
  <c r="R191" i="22" a="1"/>
  <c r="R192" i="22" a="1"/>
  <c r="R193" i="22" a="1"/>
  <c r="R194" i="22" a="1"/>
  <c r="R195" i="22" a="1"/>
  <c r="R196" i="22" a="1"/>
  <c r="R197" i="22" a="1"/>
  <c r="R198" i="22" a="1"/>
  <c r="R199" i="22" a="1"/>
  <c r="R200" i="22" a="1"/>
  <c r="R201" i="22" a="1"/>
  <c r="R202" i="22" a="1"/>
  <c r="R203" i="22" a="1"/>
  <c r="R204" i="22" a="1"/>
  <c r="R205" i="22" a="1"/>
  <c r="R206" i="22" a="1"/>
  <c r="R207" i="22" a="1"/>
  <c r="R208" i="22" a="1"/>
  <c r="R209" i="22" a="1"/>
  <c r="R210" i="22" a="1"/>
  <c r="R211" i="22" a="1"/>
  <c r="R212" i="22" a="1"/>
  <c r="R213" i="22" a="1"/>
  <c r="R214" i="22" a="1"/>
  <c r="R215" i="22" a="1"/>
  <c r="R216" i="22" a="1"/>
  <c r="R217" i="22" a="1"/>
  <c r="R218" i="22" a="1"/>
  <c r="R219" i="22" a="1"/>
  <c r="R220" i="22" a="1"/>
  <c r="R221" i="22" a="1"/>
  <c r="R222" i="22" a="1"/>
  <c r="R223" i="22" a="1"/>
  <c r="R224" i="22" a="1"/>
  <c r="R225" i="22" a="1"/>
  <c r="R226" i="22" a="1"/>
  <c r="R227" i="22" a="1"/>
  <c r="R228" i="22" a="1"/>
  <c r="R229" i="22" a="1"/>
  <c r="R230" i="22" a="1"/>
  <c r="R231" i="22" a="1"/>
  <c r="R232" i="22" a="1"/>
  <c r="R233" i="22" a="1"/>
  <c r="R234" i="22" a="1"/>
  <c r="R235" i="22" a="1"/>
  <c r="R236" i="22" a="1"/>
  <c r="R237" i="22" a="1"/>
  <c r="R238" i="22" a="1"/>
  <c r="R239" i="22" a="1"/>
  <c r="R240" i="22" a="1"/>
  <c r="R241" i="22" a="1"/>
  <c r="R242" i="22" a="1"/>
  <c r="R243" i="22" a="1"/>
  <c r="R244" i="22" a="1"/>
  <c r="R245" i="22" a="1"/>
  <c r="R246" i="22" a="1"/>
  <c r="R247" i="22" a="1"/>
  <c r="R248" i="22" a="1"/>
  <c r="R249" i="22" a="1"/>
  <c r="R250" i="22" a="1"/>
  <c r="R251" i="22" a="1"/>
  <c r="R252" i="22" a="1"/>
  <c r="R253" i="22" a="1"/>
  <c r="R254" i="22" a="1"/>
  <c r="R255" i="22" a="1"/>
  <c r="R256" i="22" a="1"/>
  <c r="R257" i="22" a="1"/>
  <c r="R258" i="22" a="1"/>
  <c r="R259" i="22" a="1"/>
  <c r="R260" i="22" a="1"/>
  <c r="R261" i="22" a="1"/>
  <c r="R262" i="22" a="1"/>
  <c r="R263" i="22" a="1"/>
  <c r="R264" i="22" a="1"/>
  <c r="R265" i="22" a="1"/>
  <c r="R266" i="22" a="1"/>
  <c r="R267" i="22" a="1"/>
  <c r="R268" i="22" a="1"/>
  <c r="R269" i="22" a="1"/>
  <c r="R270" i="22" a="1"/>
  <c r="R271" i="22" a="1"/>
  <c r="R272" i="22" a="1"/>
  <c r="R273" i="22" a="1"/>
  <c r="R274" i="22" a="1"/>
  <c r="R275" i="22" a="1"/>
  <c r="R276" i="22" a="1"/>
  <c r="R277" i="22" a="1"/>
  <c r="R278" i="22" a="1"/>
  <c r="R279" i="22" a="1"/>
  <c r="R280" i="22" a="1"/>
  <c r="R281" i="22" a="1"/>
  <c r="R282" i="22" a="1"/>
  <c r="R283" i="22" a="1"/>
  <c r="R284" i="22" a="1"/>
  <c r="R285" i="22" a="1"/>
  <c r="R286" i="22" a="1"/>
  <c r="R287" i="22" a="1"/>
  <c r="R288" i="22" a="1"/>
  <c r="R289" i="22" a="1"/>
  <c r="R290" i="22" a="1"/>
  <c r="R291" i="22" a="1"/>
  <c r="R292" i="22" a="1"/>
  <c r="R293" i="22" a="1"/>
  <c r="R294" i="22" a="1"/>
  <c r="R295" i="22" a="1"/>
  <c r="R296" i="22" a="1"/>
  <c r="R297" i="22" a="1"/>
  <c r="R298" i="22" a="1"/>
  <c r="R299" i="22" a="1"/>
  <c r="R300" i="22" a="1"/>
  <c r="R301" i="22" a="1"/>
  <c r="R302" i="22" a="1"/>
  <c r="R303" i="22" a="1"/>
  <c r="R304" i="22" a="1"/>
  <c r="R305" i="22" a="1"/>
  <c r="R306" i="22" a="1"/>
  <c r="R307" i="22" a="1"/>
  <c r="R308" i="22" a="1"/>
  <c r="R309" i="22" a="1"/>
  <c r="R310" i="22" a="1"/>
  <c r="R311" i="22" a="1"/>
  <c r="R312" i="22" a="1"/>
  <c r="R313" i="22" a="1"/>
  <c r="R314" i="22" a="1"/>
  <c r="R315" i="22" a="1"/>
  <c r="R316" i="22" a="1"/>
  <c r="R317" i="22" a="1"/>
  <c r="R318" i="22" a="1"/>
  <c r="R319" i="22" a="1"/>
  <c r="R320" i="22" a="1"/>
  <c r="R321" i="22" a="1"/>
  <c r="R322" i="22" a="1"/>
  <c r="R323" i="22" a="1"/>
  <c r="R324" i="22" a="1"/>
  <c r="R325" i="22" a="1"/>
  <c r="R326" i="22" a="1"/>
  <c r="R327" i="22" a="1"/>
  <c r="R328" i="22" a="1"/>
  <c r="R329" i="22" a="1"/>
  <c r="R330" i="22" a="1"/>
  <c r="R331" i="22" a="1"/>
  <c r="R332" i="22" a="1"/>
  <c r="R333" i="22" a="1"/>
  <c r="R334" i="22" a="1"/>
  <c r="R335" i="22" a="1"/>
  <c r="R336" i="22" a="1"/>
  <c r="R337" i="22" a="1"/>
  <c r="R338" i="22" a="1"/>
  <c r="R339" i="22" a="1"/>
  <c r="R340" i="22" a="1"/>
  <c r="R341" i="22" a="1"/>
  <c r="R342" i="22" a="1"/>
  <c r="R343" i="22" a="1"/>
  <c r="R344" i="22" a="1"/>
  <c r="R345" i="22" a="1"/>
  <c r="R346" i="22" a="1"/>
  <c r="R347" i="22" a="1"/>
  <c r="R348" i="22" a="1"/>
  <c r="R349" i="22" a="1"/>
  <c r="R350" i="22" a="1"/>
  <c r="R351" i="22" a="1"/>
  <c r="R352" i="22" a="1"/>
  <c r="R353" i="22" a="1"/>
  <c r="R354" i="22" a="1"/>
  <c r="R355" i="22" a="1"/>
  <c r="R356" i="22" a="1"/>
  <c r="R357" i="22" a="1"/>
  <c r="R358" i="22" a="1"/>
  <c r="R359" i="22" a="1"/>
  <c r="R360" i="22" a="1"/>
  <c r="R361" i="22" a="1"/>
  <c r="R362" i="22" a="1"/>
  <c r="R363" i="22" a="1"/>
  <c r="R364" i="22" a="1"/>
  <c r="R365" i="22" a="1"/>
  <c r="R366" i="22" a="1"/>
  <c r="R367" i="22" a="1"/>
  <c r="R368" i="22" a="1"/>
  <c r="R369" i="22" a="1"/>
  <c r="R370" i="22" a="1"/>
  <c r="R371" i="22" a="1"/>
  <c r="R372" i="22" a="1"/>
  <c r="R373" i="22" a="1"/>
  <c r="R374" i="22" a="1"/>
  <c r="R375" i="22" a="1"/>
  <c r="R376" i="22" a="1"/>
  <c r="R377" i="22" a="1"/>
  <c r="R378" i="22" a="1"/>
  <c r="R379" i="22" a="1"/>
  <c r="R380" i="22" a="1"/>
  <c r="R381" i="22" a="1"/>
  <c r="R382" i="22" a="1"/>
  <c r="R383" i="22" a="1"/>
  <c r="R384" i="22" a="1"/>
  <c r="R385" i="22" a="1"/>
  <c r="R386" i="22" a="1"/>
  <c r="R387" i="22" a="1"/>
  <c r="R388" i="22" a="1"/>
  <c r="R389" i="22" a="1"/>
  <c r="R390" i="22" a="1"/>
  <c r="R391" i="22" a="1"/>
  <c r="R392" i="22" a="1"/>
  <c r="R393" i="22" a="1"/>
  <c r="R394" i="22" a="1"/>
  <c r="R395" i="22" a="1"/>
  <c r="R396" i="22" a="1"/>
  <c r="R397" i="22" a="1"/>
  <c r="R398" i="22" a="1"/>
  <c r="R399" i="22" a="1"/>
  <c r="R400" i="22" a="1"/>
  <c r="R401" i="22" a="1"/>
  <c r="R402" i="22" a="1"/>
  <c r="R403" i="22" a="1"/>
  <c r="R404" i="22" a="1"/>
  <c r="R405" i="22" a="1"/>
  <c r="R406" i="22" a="1"/>
  <c r="R407" i="22" a="1"/>
  <c r="R408" i="22" a="1"/>
  <c r="R409" i="22" a="1"/>
  <c r="R410" i="22" a="1"/>
  <c r="R411" i="22" a="1"/>
  <c r="R412" i="22" a="1"/>
  <c r="R413" i="22" a="1"/>
  <c r="R414" i="22" a="1"/>
  <c r="R415" i="22" a="1"/>
  <c r="R416" i="22" a="1"/>
  <c r="R417" i="22" a="1"/>
  <c r="R418" i="22" a="1"/>
  <c r="R419" i="22" a="1"/>
  <c r="R420" i="22" a="1"/>
  <c r="R421" i="22" a="1"/>
  <c r="R422" i="22" a="1"/>
  <c r="R423" i="22" a="1"/>
  <c r="R424" i="22" a="1"/>
  <c r="R425" i="22" a="1"/>
  <c r="R426" i="22" a="1"/>
  <c r="R427" i="22" a="1"/>
  <c r="R428" i="22" a="1"/>
  <c r="R429" i="22" a="1"/>
  <c r="R430" i="22" a="1"/>
  <c r="R431" i="22" a="1"/>
  <c r="R432" i="22" a="1"/>
  <c r="R433" i="22" a="1"/>
  <c r="R434" i="22" a="1"/>
  <c r="R435" i="22" a="1"/>
  <c r="R436" i="22" a="1"/>
  <c r="R437" i="22" a="1"/>
  <c r="R438" i="22" a="1"/>
  <c r="R439" i="22" a="1"/>
  <c r="R440" i="22" a="1"/>
  <c r="R441" i="22" a="1"/>
  <c r="R442" i="22" a="1"/>
  <c r="R443" i="22" a="1"/>
  <c r="R444" i="22" a="1"/>
  <c r="R445" i="22" a="1"/>
  <c r="R446" i="22" a="1"/>
  <c r="R447" i="22" a="1"/>
  <c r="R448" i="22" a="1"/>
  <c r="R449" i="22" a="1"/>
  <c r="R450" i="22" a="1"/>
  <c r="R451" i="22" a="1"/>
  <c r="R452" i="22" a="1"/>
  <c r="R453" i="22" a="1"/>
  <c r="R454" i="22" a="1"/>
  <c r="R455" i="22" a="1"/>
  <c r="R456" i="22" a="1"/>
  <c r="R457" i="22" a="1"/>
  <c r="R458" i="22" a="1"/>
  <c r="R459" i="22" a="1"/>
  <c r="R460" i="22" a="1"/>
  <c r="R461" i="22" a="1"/>
  <c r="R462" i="22" a="1"/>
  <c r="R463" i="22" a="1"/>
  <c r="R464" i="22" a="1"/>
  <c r="R465" i="22" a="1"/>
  <c r="R466" i="22" a="1"/>
  <c r="R467" i="22" a="1"/>
  <c r="R468" i="22" a="1"/>
  <c r="R469" i="22" a="1"/>
  <c r="R470" i="22" a="1"/>
  <c r="R471" i="22" a="1"/>
  <c r="R472" i="22" a="1"/>
  <c r="R473" i="22" a="1"/>
  <c r="R474" i="22" a="1"/>
  <c r="R475" i="22" a="1"/>
  <c r="R476" i="22" a="1"/>
  <c r="R477" i="22" a="1"/>
  <c r="R478" i="22" a="1"/>
  <c r="R479" i="22" a="1"/>
  <c r="R480" i="22" a="1"/>
  <c r="R481" i="22" a="1"/>
  <c r="R482" i="22" a="1"/>
  <c r="R483" i="22" a="1"/>
  <c r="R484" i="22" a="1"/>
  <c r="R485" i="22" a="1"/>
  <c r="R486" i="22" a="1"/>
  <c r="R487" i="22" a="1"/>
  <c r="R488" i="22" a="1"/>
  <c r="R489" i="22" a="1"/>
  <c r="R490" i="22" a="1"/>
  <c r="R491" i="22" a="1"/>
  <c r="R492" i="22" a="1"/>
  <c r="R493" i="22" a="1"/>
  <c r="R494" i="22" a="1"/>
  <c r="R495" i="22" a="1"/>
  <c r="R496" i="22" a="1"/>
  <c r="R497" i="22" a="1"/>
  <c r="R498" i="22" a="1"/>
  <c r="R499" i="22" a="1"/>
  <c r="R500" i="22" a="1"/>
  <c r="R501" i="22" a="1"/>
  <c r="R502" i="22" a="1"/>
  <c r="R503" i="22" a="1"/>
  <c r="R504" i="22" a="1"/>
  <c r="R505" i="22" a="1"/>
  <c r="R506" i="22" a="1"/>
  <c r="R507" i="22" a="1"/>
  <c r="R508" i="22" a="1"/>
  <c r="R509" i="22" a="1"/>
  <c r="R510" i="22" a="1"/>
  <c r="R511" i="22" a="1"/>
  <c r="R512" i="22" a="1"/>
  <c r="R513" i="22" a="1"/>
  <c r="R514" i="22" a="1"/>
  <c r="R515" i="22" a="1"/>
  <c r="R516" i="22" a="1"/>
  <c r="R517" i="22" a="1"/>
  <c r="R518" i="22" a="1"/>
  <c r="R519" i="22" a="1"/>
  <c r="R520" i="22" a="1"/>
  <c r="R521" i="22" a="1"/>
  <c r="R522" i="22" a="1"/>
  <c r="R523" i="22" a="1"/>
  <c r="R524" i="22" a="1"/>
  <c r="R525" i="22" a="1"/>
  <c r="R526" i="22" a="1"/>
  <c r="R527" i="22" a="1"/>
  <c r="R528" i="22" a="1"/>
  <c r="R529" i="22" a="1"/>
  <c r="R530" i="22" a="1"/>
  <c r="R531" i="22" a="1"/>
  <c r="R532" i="22" a="1"/>
  <c r="R533" i="22" a="1"/>
  <c r="R534" i="22" a="1"/>
  <c r="R535" i="22" a="1"/>
  <c r="R536" i="22" a="1"/>
  <c r="R537" i="22" a="1"/>
  <c r="R538" i="22" a="1"/>
  <c r="R539" i="22" a="1"/>
  <c r="R540" i="22" a="1"/>
  <c r="R541" i="22" a="1"/>
  <c r="R542" i="22" a="1"/>
  <c r="R543" i="22" a="1"/>
  <c r="R544" i="22" a="1"/>
  <c r="R545" i="22" a="1"/>
  <c r="R546" i="22" a="1"/>
  <c r="R547" i="22" a="1"/>
  <c r="R548" i="22" a="1"/>
  <c r="R549" i="22" a="1"/>
  <c r="R550" i="22" a="1"/>
  <c r="R551" i="22" a="1"/>
  <c r="R552" i="22" a="1"/>
  <c r="R553" i="22" a="1"/>
  <c r="R554" i="22" a="1"/>
  <c r="R555" i="22" a="1"/>
  <c r="R556" i="22" a="1"/>
  <c r="R557" i="22" a="1"/>
  <c r="R558" i="22" a="1"/>
  <c r="R559" i="22" a="1"/>
  <c r="R560" i="22" a="1"/>
  <c r="R561" i="22" a="1"/>
  <c r="R562" i="22" a="1"/>
  <c r="R563" i="22" a="1"/>
  <c r="R564" i="22" a="1"/>
  <c r="R565" i="22" a="1"/>
  <c r="R566" i="22" a="1"/>
  <c r="R567" i="22" a="1"/>
  <c r="R568" i="22" a="1"/>
  <c r="R569" i="22" a="1"/>
  <c r="R570" i="22" a="1"/>
  <c r="R571" i="22" a="1"/>
  <c r="R572" i="22" a="1"/>
  <c r="R573" i="22" a="1"/>
  <c r="R574" i="22" a="1"/>
  <c r="R575" i="22" a="1"/>
  <c r="R576" i="22" a="1"/>
  <c r="R577" i="22" a="1"/>
  <c r="R578" i="22" a="1"/>
  <c r="R579" i="22" a="1"/>
  <c r="R580" i="22" a="1"/>
  <c r="R581" i="22" a="1"/>
  <c r="R582" i="22" a="1"/>
  <c r="R583" i="22" a="1"/>
  <c r="R584" i="22" a="1"/>
  <c r="R585" i="22" a="1"/>
  <c r="R586" i="22" a="1"/>
  <c r="R587" i="22" a="1"/>
  <c r="R588" i="22" a="1"/>
  <c r="R589" i="22" a="1"/>
  <c r="R590" i="22" a="1"/>
  <c r="R591" i="22" a="1"/>
  <c r="R592" i="22" a="1"/>
  <c r="R593" i="22" a="1"/>
  <c r="R594" i="22" a="1"/>
  <c r="R595" i="22" a="1"/>
  <c r="R596" i="22" a="1"/>
  <c r="R597" i="22" a="1"/>
  <c r="R598" i="22" a="1"/>
  <c r="R599" i="22" a="1"/>
  <c r="R600" i="22" a="1"/>
  <c r="R601" i="22" a="1"/>
  <c r="R602" i="22" a="1"/>
  <c r="R603" i="22" a="1"/>
  <c r="R604" i="22" a="1"/>
  <c r="R605" i="22" a="1"/>
  <c r="R606" i="22" a="1"/>
  <c r="R607" i="22" a="1"/>
  <c r="R608" i="22" a="1"/>
  <c r="R609" i="22" a="1"/>
  <c r="R610" i="22" a="1"/>
  <c r="R611" i="22" a="1"/>
  <c r="R612" i="22" a="1"/>
  <c r="R613" i="22" a="1"/>
  <c r="R614" i="22" a="1"/>
  <c r="R615" i="22" a="1"/>
  <c r="R616" i="22" a="1"/>
  <c r="R617" i="22" a="1"/>
  <c r="R618" i="22" a="1"/>
  <c r="R619" i="22" a="1"/>
  <c r="R620" i="22" a="1"/>
  <c r="R621" i="22" a="1"/>
  <c r="R622" i="22" a="1"/>
  <c r="R623" i="22" a="1"/>
  <c r="R624" i="22" a="1"/>
  <c r="R625" i="22" a="1"/>
  <c r="R626" i="22" a="1"/>
  <c r="R627" i="22" a="1"/>
  <c r="R628" i="22" a="1"/>
  <c r="R629" i="22" a="1"/>
  <c r="R630" i="22" a="1"/>
  <c r="R631" i="22" a="1"/>
  <c r="R632" i="22" a="1"/>
  <c r="R633" i="22" a="1"/>
  <c r="R634" i="22" a="1"/>
  <c r="R635" i="22" a="1"/>
  <c r="R636" i="22" a="1"/>
  <c r="R637" i="22" a="1"/>
  <c r="R638" i="22" a="1"/>
  <c r="R639" i="22" a="1"/>
  <c r="R640" i="22" a="1"/>
  <c r="R641" i="22" a="1"/>
  <c r="R642" i="22" a="1"/>
  <c r="R643" i="22" a="1"/>
  <c r="R644" i="22" a="1"/>
  <c r="R645" i="22" a="1"/>
  <c r="R646" i="22" a="1"/>
  <c r="R647" i="22" a="1"/>
  <c r="R648" i="22" a="1"/>
  <c r="R649" i="22" a="1"/>
  <c r="R650" i="22" a="1"/>
  <c r="R651" i="22" a="1"/>
  <c r="R652" i="22" a="1"/>
  <c r="R653" i="22" a="1"/>
  <c r="R654" i="22" a="1"/>
  <c r="R655" i="22" a="1"/>
  <c r="R656" i="22" a="1"/>
  <c r="R657" i="22" a="1"/>
  <c r="R658" i="22" a="1"/>
  <c r="R659" i="22" a="1"/>
  <c r="R660" i="22" a="1"/>
  <c r="R661" i="22" a="1"/>
  <c r="R662" i="22" a="1"/>
  <c r="R663" i="22" a="1"/>
  <c r="R664" i="22" a="1"/>
  <c r="R665" i="22" a="1"/>
  <c r="R666" i="22" a="1"/>
  <c r="R667" i="22" a="1"/>
  <c r="R668" i="22" a="1"/>
  <c r="R669" i="22" a="1"/>
  <c r="R670" i="22" a="1"/>
  <c r="R671" i="22" a="1"/>
  <c r="R672" i="22" a="1"/>
  <c r="R673" i="22" a="1"/>
  <c r="R674" i="22" a="1"/>
  <c r="R675" i="22" a="1"/>
  <c r="R676" i="22" a="1"/>
  <c r="R677" i="22" a="1"/>
  <c r="R678" i="22" a="1"/>
  <c r="R679" i="22" a="1"/>
  <c r="R680" i="22" a="1"/>
  <c r="R681" i="22" a="1"/>
  <c r="R682" i="22" a="1"/>
  <c r="R683" i="22" a="1"/>
  <c r="R684" i="22" a="1"/>
  <c r="R685" i="22" a="1"/>
  <c r="R686" i="22" a="1"/>
  <c r="R687" i="22" a="1"/>
  <c r="R688" i="22" a="1"/>
  <c r="R689" i="22" a="1"/>
  <c r="R690" i="22" a="1"/>
  <c r="R691" i="22" a="1"/>
  <c r="R692" i="22" a="1"/>
  <c r="R693" i="22" a="1"/>
  <c r="R694" i="22" a="1"/>
  <c r="R695" i="22" a="1"/>
  <c r="R696" i="22" a="1"/>
  <c r="R697" i="22" a="1"/>
  <c r="R698" i="22" a="1"/>
  <c r="R699" i="22" a="1"/>
  <c r="R700" i="22" a="1"/>
  <c r="R701" i="22" a="1"/>
  <c r="R702" i="22" a="1"/>
  <c r="R703" i="22" a="1"/>
  <c r="R704" i="22" a="1"/>
  <c r="R705" i="22" a="1"/>
  <c r="R706" i="22" a="1"/>
  <c r="R707" i="22" a="1"/>
  <c r="R708" i="22" a="1"/>
  <c r="R709" i="22" a="1"/>
  <c r="R710" i="22" a="1"/>
  <c r="R711" i="22" a="1"/>
  <c r="R712" i="22" a="1"/>
  <c r="R713" i="22" a="1"/>
  <c r="R714" i="22" a="1"/>
  <c r="R715" i="22" a="1"/>
  <c r="R716" i="22" a="1"/>
  <c r="R717" i="22" a="1"/>
  <c r="R718" i="22" a="1"/>
  <c r="R719" i="22" a="1"/>
  <c r="R720" i="22" a="1"/>
  <c r="R721" i="22" a="1"/>
  <c r="R722" i="22" a="1"/>
  <c r="R723" i="22" a="1"/>
  <c r="R724" i="22" a="1"/>
  <c r="R725" i="22" a="1"/>
  <c r="R726" i="22" a="1"/>
  <c r="R727" i="22" a="1"/>
  <c r="R728" i="22" a="1"/>
  <c r="R729" i="22" a="1"/>
  <c r="R730" i="22" a="1"/>
  <c r="R731" i="22" a="1"/>
  <c r="R732" i="22" a="1"/>
  <c r="R733" i="22" a="1"/>
  <c r="R734" i="22" a="1"/>
  <c r="R735" i="22" a="1"/>
  <c r="R736" i="22" a="1"/>
  <c r="R737" i="22" a="1"/>
  <c r="R738" i="22" a="1"/>
  <c r="R739" i="22" a="1"/>
  <c r="R740" i="22" a="1"/>
  <c r="R741" i="22" a="1"/>
  <c r="R742" i="22" a="1"/>
  <c r="R743" i="22" a="1"/>
  <c r="R744" i="22" a="1"/>
  <c r="R745" i="22" a="1"/>
  <c r="R746" i="22" a="1"/>
  <c r="R747" i="22" a="1"/>
  <c r="R748" i="22" a="1"/>
  <c r="R749" i="22" a="1"/>
  <c r="R750" i="22" a="1"/>
  <c r="R751" i="22" a="1"/>
  <c r="R752" i="22" a="1"/>
  <c r="R753" i="22" a="1"/>
  <c r="R754" i="22" a="1"/>
  <c r="R755" i="22" a="1"/>
  <c r="R756" i="22" a="1"/>
  <c r="R757" i="22" a="1"/>
  <c r="R758" i="22" a="1"/>
  <c r="R759" i="22" a="1"/>
  <c r="R760" i="22" a="1"/>
  <c r="R761" i="22" a="1"/>
  <c r="R762" i="22" a="1"/>
  <c r="R763" i="22" a="1"/>
  <c r="R764" i="22" a="1"/>
  <c r="R765" i="22" a="1"/>
  <c r="R766" i="22" a="1"/>
  <c r="R767" i="22" a="1"/>
  <c r="R768" i="22" a="1"/>
  <c r="R769" i="22" a="1"/>
  <c r="R770" i="22" a="1"/>
  <c r="R771" i="22" a="1"/>
  <c r="R772" i="22" a="1"/>
  <c r="R773" i="22" a="1"/>
  <c r="R774" i="22" a="1"/>
  <c r="R775" i="22" a="1"/>
  <c r="R776" i="22" a="1"/>
  <c r="R777" i="22" a="1"/>
  <c r="R778" i="22" a="1"/>
  <c r="R779" i="22" a="1"/>
  <c r="R780" i="22" a="1"/>
  <c r="R781" i="22" a="1"/>
  <c r="R782" i="22" a="1"/>
  <c r="R783" i="22" a="1"/>
  <c r="R784" i="22" a="1"/>
  <c r="R785" i="22" a="1"/>
  <c r="R786" i="22" a="1"/>
  <c r="R787" i="22" a="1"/>
  <c r="R788" i="22" a="1"/>
  <c r="R789" i="22" a="1"/>
  <c r="R790" i="22" a="1"/>
  <c r="R791" i="22" a="1"/>
  <c r="R792" i="22" a="1"/>
  <c r="R793" i="22" a="1"/>
  <c r="R794" i="22" a="1"/>
  <c r="R795" i="22" a="1"/>
  <c r="R796" i="22" a="1"/>
  <c r="R797" i="22" a="1"/>
  <c r="R798" i="22" a="1"/>
  <c r="R799" i="22" a="1"/>
  <c r="R800" i="22" a="1"/>
  <c r="R801" i="22" a="1"/>
  <c r="R802" i="22" a="1"/>
  <c r="R803" i="22" a="1"/>
  <c r="R804" i="22" a="1"/>
  <c r="R805" i="22" a="1"/>
  <c r="R806" i="22" a="1"/>
  <c r="R807" i="22" a="1"/>
  <c r="R808" i="22" a="1"/>
  <c r="R809" i="22" a="1"/>
  <c r="R810" i="22" a="1"/>
  <c r="R811" i="22" a="1"/>
  <c r="R812" i="22" a="1"/>
  <c r="R813" i="22" a="1"/>
  <c r="R814" i="22" a="1"/>
  <c r="R815" i="22" a="1"/>
  <c r="R816" i="22" a="1"/>
  <c r="R817" i="22" a="1"/>
  <c r="R818" i="22" a="1"/>
  <c r="R819" i="22" a="1"/>
  <c r="R820" i="22" a="1"/>
  <c r="R821" i="22" a="1"/>
  <c r="R822" i="22" a="1"/>
  <c r="R823" i="22" a="1"/>
  <c r="R824" i="22" a="1"/>
  <c r="R825" i="22" a="1"/>
  <c r="R826" i="22" a="1"/>
  <c r="R827" i="22" a="1"/>
  <c r="R828" i="22" a="1"/>
  <c r="R829" i="22" a="1"/>
  <c r="R830" i="22" a="1"/>
  <c r="R831" i="22" a="1"/>
  <c r="R832" i="22" a="1"/>
  <c r="R833" i="22" a="1"/>
  <c r="R834" i="22" a="1"/>
  <c r="R835" i="22" a="1"/>
  <c r="R836" i="22" a="1"/>
  <c r="R837" i="22" a="1"/>
  <c r="R838" i="22" a="1"/>
  <c r="R839" i="22" a="1"/>
  <c r="R840" i="22" a="1"/>
  <c r="R841" i="22" a="1"/>
  <c r="R842" i="22" a="1"/>
  <c r="R843" i="22" a="1"/>
  <c r="R844" i="22" a="1"/>
  <c r="R845" i="22" a="1"/>
  <c r="R846" i="22" a="1"/>
  <c r="R847" i="22" a="1"/>
  <c r="R848" i="22" a="1"/>
  <c r="R849" i="22" a="1"/>
  <c r="R850" i="22" a="1"/>
  <c r="R851" i="22" a="1"/>
  <c r="R852" i="22" a="1"/>
  <c r="R853" i="22" a="1"/>
  <c r="R854" i="22" a="1"/>
  <c r="R855" i="22" a="1"/>
  <c r="R856" i="22" a="1"/>
  <c r="R857" i="22" a="1"/>
  <c r="R858" i="22" a="1"/>
  <c r="R859" i="22" a="1"/>
  <c r="R860" i="22" a="1"/>
  <c r="R861" i="22" a="1"/>
  <c r="R862" i="22" a="1"/>
  <c r="R863" i="22" a="1"/>
  <c r="R864" i="22" a="1"/>
  <c r="R865" i="22" a="1"/>
  <c r="R866" i="22" a="1"/>
  <c r="R867" i="22" a="1"/>
  <c r="R868" i="22" a="1"/>
  <c r="R869" i="22" a="1"/>
  <c r="R870" i="22" a="1"/>
  <c r="R871" i="22" a="1"/>
  <c r="R872" i="22" a="1"/>
  <c r="R873" i="22" a="1"/>
  <c r="R874" i="22" a="1"/>
  <c r="R875" i="22" a="1"/>
  <c r="R876" i="22" a="1"/>
  <c r="R877" i="22" a="1"/>
  <c r="R878" i="22" a="1"/>
  <c r="R879" i="22" a="1"/>
  <c r="R880" i="22" a="1"/>
  <c r="R881" i="22" a="1"/>
  <c r="R882" i="22" a="1"/>
  <c r="R883" i="22" a="1"/>
  <c r="R884" i="22" a="1"/>
  <c r="R885" i="22" a="1"/>
  <c r="R886" i="22" a="1"/>
  <c r="R887" i="22" a="1"/>
  <c r="R888" i="22" a="1"/>
  <c r="R889" i="22" a="1"/>
  <c r="R890" i="22" a="1"/>
  <c r="R891" i="22" a="1"/>
  <c r="R892" i="22" a="1"/>
  <c r="R893" i="22" a="1"/>
  <c r="R894" i="22" a="1"/>
  <c r="R895" i="22" a="1"/>
  <c r="R896" i="22" a="1"/>
  <c r="R897" i="22" a="1"/>
  <c r="R898" i="22" a="1"/>
  <c r="R899" i="22" a="1"/>
  <c r="R900" i="22" a="1"/>
  <c r="R901" i="22" a="1"/>
  <c r="R902" i="22" a="1"/>
  <c r="R903" i="22" a="1"/>
  <c r="R904" i="22" a="1"/>
  <c r="R905" i="22" a="1"/>
  <c r="R906" i="22" a="1"/>
  <c r="R907" i="22" a="1"/>
  <c r="R908" i="22" a="1"/>
  <c r="R909" i="22" a="1"/>
  <c r="R910" i="22" a="1"/>
  <c r="R911" i="22" a="1"/>
  <c r="R912" i="22" a="1"/>
  <c r="R913" i="22" a="1"/>
  <c r="R914" i="22" a="1"/>
  <c r="R915" i="22" a="1"/>
  <c r="R916" i="22" a="1"/>
  <c r="R917" i="22" a="1"/>
  <c r="R918" i="22" a="1"/>
  <c r="R919" i="22" a="1"/>
  <c r="R920" i="22" a="1"/>
  <c r="R921" i="22" a="1"/>
  <c r="R922" i="22" a="1"/>
  <c r="R923" i="22" a="1"/>
  <c r="R924" i="22" a="1"/>
  <c r="R925" i="22" a="1"/>
  <c r="R926" i="22" a="1"/>
  <c r="R927" i="22" a="1"/>
  <c r="R928" i="22" a="1"/>
  <c r="R929" i="22" a="1"/>
  <c r="R930" i="22" a="1"/>
  <c r="R931" i="22" a="1"/>
  <c r="R932" i="22" a="1"/>
  <c r="R933" i="22" a="1"/>
  <c r="R934" i="22" a="1"/>
  <c r="R935" i="22" a="1"/>
  <c r="R936" i="22" a="1"/>
  <c r="R937" i="22" a="1"/>
  <c r="R938" i="22" a="1"/>
  <c r="R939" i="22" a="1"/>
  <c r="R940" i="22" a="1"/>
  <c r="R941" i="22" a="1"/>
  <c r="R942" i="22" a="1"/>
  <c r="R943" i="22" a="1"/>
  <c r="R944" i="22" a="1"/>
  <c r="R945" i="22" a="1"/>
  <c r="R946" i="22" a="1"/>
  <c r="R947" i="22" a="1"/>
  <c r="R948" i="22" a="1"/>
  <c r="R949" i="22" a="1"/>
  <c r="R950" i="22" a="1"/>
  <c r="R951" i="22" a="1"/>
  <c r="R952" i="22" a="1"/>
  <c r="R953" i="22" a="1"/>
  <c r="R954" i="22" a="1"/>
  <c r="R955" i="22" a="1"/>
  <c r="R956" i="22" a="1"/>
  <c r="R957" i="22" a="1"/>
  <c r="Q2" i="22" a="1"/>
  <c r="Q3" i="22" a="1"/>
  <c r="Q4" i="22" a="1"/>
  <c r="Q5" i="22" a="1"/>
  <c r="Q6" i="22" a="1"/>
  <c r="Q7" i="22" a="1"/>
  <c r="Q8" i="22" a="1"/>
  <c r="Q9" i="22" a="1"/>
  <c r="Q10" i="22" a="1"/>
  <c r="Q11" i="22" a="1"/>
  <c r="Q12" i="22" a="1"/>
  <c r="Q13" i="22" a="1"/>
  <c r="Q14" i="22" a="1"/>
  <c r="Q15" i="22" a="1"/>
  <c r="Q16" i="22" a="1"/>
  <c r="Q17" i="22" a="1"/>
  <c r="Q18" i="22" a="1"/>
  <c r="Q19" i="22" a="1"/>
  <c r="Q20" i="22" a="1"/>
  <c r="Q21" i="22" a="1"/>
  <c r="Q22" i="22" a="1"/>
  <c r="Q23" i="22" a="1"/>
  <c r="Q24" i="22" a="1"/>
  <c r="Q25" i="22" a="1"/>
  <c r="Q26" i="22" a="1"/>
  <c r="Q27" i="22" a="1"/>
  <c r="Q28" i="22" a="1"/>
  <c r="Q29" i="22" a="1"/>
  <c r="Q30" i="22" a="1"/>
  <c r="Q31" i="22" a="1"/>
  <c r="Q32" i="22" a="1"/>
  <c r="Q33" i="22" a="1"/>
  <c r="Q34" i="22" a="1"/>
  <c r="Q35" i="22" a="1"/>
  <c r="Q36" i="22" a="1"/>
  <c r="Q37" i="22" a="1"/>
  <c r="Q38" i="22" a="1"/>
  <c r="Q39" i="22" a="1"/>
  <c r="Q40" i="22" a="1"/>
  <c r="Q41" i="22" a="1"/>
  <c r="Q42" i="22" a="1"/>
  <c r="Q43" i="22" a="1"/>
  <c r="Q44" i="22" a="1"/>
  <c r="Q45" i="22" a="1"/>
  <c r="Q46" i="22" a="1"/>
  <c r="Q47" i="22" a="1"/>
  <c r="Q48" i="22" a="1"/>
  <c r="Q49" i="22" a="1"/>
  <c r="Q50" i="22" a="1"/>
  <c r="Q51" i="22" a="1"/>
  <c r="Q52" i="22" a="1"/>
  <c r="Q53" i="22" a="1"/>
  <c r="Q54" i="22" a="1"/>
  <c r="Q55" i="22" a="1"/>
  <c r="Q56" i="22" a="1"/>
  <c r="Q57" i="22" a="1"/>
  <c r="Q58" i="22" a="1"/>
  <c r="Q59" i="22" a="1"/>
  <c r="Q60" i="22" a="1"/>
  <c r="Q61" i="22" a="1"/>
  <c r="Q62" i="22" a="1"/>
  <c r="Q63" i="22" a="1"/>
  <c r="Q64" i="22" a="1"/>
  <c r="Q65" i="22" a="1"/>
  <c r="Q66" i="22" a="1"/>
  <c r="Q67" i="22" a="1"/>
  <c r="Q68" i="22" a="1"/>
  <c r="Q69" i="22" a="1"/>
  <c r="Q70" i="22" a="1"/>
  <c r="Q71" i="22" a="1"/>
  <c r="Q72" i="22" a="1"/>
  <c r="Q73" i="22" a="1"/>
  <c r="Q74" i="22" a="1"/>
  <c r="Q75" i="22" a="1"/>
  <c r="Q76" i="22" a="1"/>
  <c r="Q77" i="22" a="1"/>
  <c r="Q78" i="22" a="1"/>
  <c r="Q79" i="22" a="1"/>
  <c r="Q80" i="22" a="1"/>
  <c r="Q81" i="22" a="1"/>
  <c r="Q82" i="22" a="1"/>
  <c r="Q83" i="22" a="1"/>
  <c r="Q84" i="22" a="1"/>
  <c r="Q85" i="22" a="1"/>
  <c r="Q86" i="22" a="1"/>
  <c r="Q87" i="22" a="1"/>
  <c r="Q88" i="22" a="1"/>
  <c r="Q89" i="22" a="1"/>
  <c r="Q90" i="22" a="1"/>
  <c r="Q91" i="22" a="1"/>
  <c r="Q92" i="22" a="1"/>
  <c r="Q93" i="22" a="1"/>
  <c r="Q94" i="22" a="1"/>
  <c r="Q95" i="22" a="1"/>
  <c r="Q96" i="22" a="1"/>
  <c r="Q97" i="22" a="1"/>
  <c r="Q98" i="22" a="1"/>
  <c r="Q99" i="22" a="1"/>
  <c r="Q100" i="22" a="1"/>
  <c r="Q101" i="22" a="1"/>
  <c r="Q102" i="22" a="1"/>
  <c r="Q103" i="22" a="1"/>
  <c r="Q104" i="22" a="1"/>
  <c r="Q105" i="22" a="1"/>
  <c r="Q106" i="22" a="1"/>
  <c r="Q107" i="22" a="1"/>
  <c r="Q108" i="22" a="1"/>
  <c r="Q109" i="22" a="1"/>
  <c r="Q110" i="22" a="1"/>
  <c r="Q111" i="22" a="1"/>
  <c r="Q112" i="22" a="1"/>
  <c r="Q113" i="22" a="1"/>
  <c r="Q114" i="22" a="1"/>
  <c r="Q115" i="22" a="1"/>
  <c r="Q116" i="22" a="1"/>
  <c r="Q117" i="22" a="1"/>
  <c r="Q118" i="22" a="1"/>
  <c r="Q119" i="22" a="1"/>
  <c r="Q120" i="22" a="1"/>
  <c r="Q121" i="22" a="1"/>
  <c r="Q122" i="22" a="1"/>
  <c r="Q123" i="22" a="1"/>
  <c r="Q124" i="22" a="1"/>
  <c r="Q125" i="22" a="1"/>
  <c r="Q126" i="22" a="1"/>
  <c r="Q127" i="22" a="1"/>
  <c r="Q128" i="22" a="1"/>
  <c r="Q129" i="22" a="1"/>
  <c r="Q130" i="22" a="1"/>
  <c r="Q131" i="22" a="1"/>
  <c r="Q132" i="22" a="1"/>
  <c r="Q133" i="22" a="1"/>
  <c r="Q134" i="22" a="1"/>
  <c r="Q135" i="22" a="1"/>
  <c r="Q136" i="22" a="1"/>
  <c r="Q137" i="22" a="1"/>
  <c r="Q138" i="22" a="1"/>
  <c r="Q139" i="22" a="1"/>
  <c r="Q140" i="22" a="1"/>
  <c r="Q141" i="22" a="1"/>
  <c r="Q142" i="22" a="1"/>
  <c r="Q143" i="22" a="1"/>
  <c r="Q144" i="22" a="1"/>
  <c r="Q145" i="22" a="1"/>
  <c r="Q146" i="22" a="1"/>
  <c r="Q147" i="22" a="1"/>
  <c r="Q148" i="22" a="1"/>
  <c r="Q149" i="22" a="1"/>
  <c r="Q150" i="22" a="1"/>
  <c r="Q151" i="22" a="1"/>
  <c r="Q152" i="22" a="1"/>
  <c r="Q153" i="22" a="1"/>
  <c r="Q154" i="22" a="1"/>
  <c r="Q155" i="22" a="1"/>
  <c r="Q156" i="22" a="1"/>
  <c r="Q157" i="22" a="1"/>
  <c r="Q158" i="22" a="1"/>
  <c r="Q159" i="22" a="1"/>
  <c r="Q160" i="22" a="1"/>
  <c r="Q161" i="22" a="1"/>
  <c r="Q162" i="22" a="1"/>
  <c r="Q163" i="22" a="1"/>
  <c r="Q164" i="22" a="1"/>
  <c r="Q165" i="22" a="1"/>
  <c r="Q166" i="22" a="1"/>
  <c r="Q167" i="22" a="1"/>
  <c r="Q168" i="22" a="1"/>
  <c r="Q169" i="22" a="1"/>
  <c r="Q170" i="22" a="1"/>
  <c r="Q171" i="22" a="1"/>
  <c r="Q172" i="22" a="1"/>
  <c r="Q173" i="22" a="1"/>
  <c r="Q174" i="22" a="1"/>
  <c r="Q175" i="22" a="1"/>
  <c r="Q176" i="22" a="1"/>
  <c r="Q177" i="22" a="1"/>
  <c r="Q178" i="22" a="1"/>
  <c r="Q179" i="22" a="1"/>
  <c r="Q180" i="22" a="1"/>
  <c r="Q181" i="22" a="1"/>
  <c r="Q182" i="22" a="1"/>
  <c r="Q183" i="22" a="1"/>
  <c r="Q184" i="22" a="1"/>
  <c r="Q185" i="22" a="1"/>
  <c r="Q186" i="22" a="1"/>
  <c r="Q187" i="22" a="1"/>
  <c r="Q188" i="22" a="1"/>
  <c r="Q189" i="22" a="1"/>
  <c r="Q190" i="22" a="1"/>
  <c r="Q191" i="22" a="1"/>
  <c r="Q192" i="22" a="1"/>
  <c r="Q193" i="22" a="1"/>
  <c r="Q194" i="22" a="1"/>
  <c r="Q195" i="22" a="1"/>
  <c r="Q196" i="22" a="1"/>
  <c r="Q197" i="22" a="1"/>
  <c r="Q198" i="22" a="1"/>
  <c r="Q199" i="22" a="1"/>
  <c r="Q200" i="22" a="1"/>
  <c r="Q201" i="22" a="1"/>
  <c r="Q202" i="22" a="1"/>
  <c r="Q203" i="22" a="1"/>
  <c r="Q204" i="22" a="1"/>
  <c r="Q205" i="22" a="1"/>
  <c r="Q206" i="22" a="1"/>
  <c r="Q207" i="22" a="1"/>
  <c r="Q208" i="22" a="1"/>
  <c r="Q209" i="22" a="1"/>
  <c r="Q210" i="22" a="1"/>
  <c r="Q211" i="22" a="1"/>
  <c r="Q212" i="22" a="1"/>
  <c r="Q213" i="22" a="1"/>
  <c r="Q214" i="22" a="1"/>
  <c r="Q215" i="22" a="1"/>
  <c r="Q216" i="22" a="1"/>
  <c r="Q217" i="22" a="1"/>
  <c r="Q218" i="22" a="1"/>
  <c r="Q219" i="22" a="1"/>
  <c r="Q220" i="22" a="1"/>
  <c r="Q221" i="22" a="1"/>
  <c r="Q222" i="22" a="1"/>
  <c r="Q223" i="22" a="1"/>
  <c r="Q224" i="22" a="1"/>
  <c r="Q225" i="22" a="1"/>
  <c r="Q226" i="22" a="1"/>
  <c r="Q227" i="22" a="1"/>
  <c r="Q228" i="22" a="1"/>
  <c r="Q229" i="22" a="1"/>
  <c r="Q230" i="22" a="1"/>
  <c r="Q231" i="22" a="1"/>
  <c r="Q232" i="22" a="1"/>
  <c r="Q233" i="22" a="1"/>
  <c r="Q234" i="22" a="1"/>
  <c r="Q235" i="22" a="1"/>
  <c r="Q236" i="22" a="1"/>
  <c r="Q237" i="22" a="1"/>
  <c r="Q238" i="22" a="1"/>
  <c r="Q239" i="22" a="1"/>
  <c r="Q240" i="22" a="1"/>
  <c r="Q241" i="22" a="1"/>
  <c r="Q242" i="22" a="1"/>
  <c r="Q243" i="22" a="1"/>
  <c r="Q244" i="22" a="1"/>
  <c r="Q245" i="22" a="1"/>
  <c r="Q246" i="22" a="1"/>
  <c r="Q247" i="22" a="1"/>
  <c r="Q248" i="22" a="1"/>
  <c r="Q249" i="22" a="1"/>
  <c r="Q250" i="22" a="1"/>
  <c r="Q251" i="22" a="1"/>
  <c r="Q252" i="22" a="1"/>
  <c r="Q253" i="22" a="1"/>
  <c r="Q254" i="22" a="1"/>
  <c r="Q255" i="22" a="1"/>
  <c r="Q256" i="22" a="1"/>
  <c r="Q257" i="22" a="1"/>
  <c r="Q258" i="22" a="1"/>
  <c r="Q259" i="22" a="1"/>
  <c r="Q260" i="22" a="1"/>
  <c r="Q261" i="22" a="1"/>
  <c r="Q262" i="22" a="1"/>
  <c r="Q263" i="22" a="1"/>
  <c r="Q264" i="22" a="1"/>
  <c r="Q265" i="22" a="1"/>
  <c r="Q266" i="22" a="1"/>
  <c r="Q267" i="22" a="1"/>
  <c r="Q268" i="22" a="1"/>
  <c r="Q269" i="22" a="1"/>
  <c r="Q270" i="22" a="1"/>
  <c r="Q271" i="22" a="1"/>
  <c r="Q272" i="22" a="1"/>
  <c r="Q273" i="22" a="1"/>
  <c r="Q274" i="22" a="1"/>
  <c r="Q275" i="22" a="1"/>
  <c r="Q276" i="22" a="1"/>
  <c r="Q277" i="22" a="1"/>
  <c r="Q278" i="22" a="1"/>
  <c r="Q279" i="22" a="1"/>
  <c r="Q280" i="22" a="1"/>
  <c r="Q281" i="22" a="1"/>
  <c r="Q282" i="22" a="1"/>
  <c r="Q283" i="22" a="1"/>
  <c r="Q284" i="22" a="1"/>
  <c r="Q285" i="22" a="1"/>
  <c r="Q286" i="22" a="1"/>
  <c r="Q287" i="22" a="1"/>
  <c r="Q288" i="22" a="1"/>
  <c r="Q289" i="22" a="1"/>
  <c r="Q290" i="22" a="1"/>
  <c r="Q291" i="22" a="1"/>
  <c r="Q292" i="22" a="1"/>
  <c r="Q293" i="22" a="1"/>
  <c r="Q294" i="22" a="1"/>
  <c r="Q295" i="22" a="1"/>
  <c r="Q296" i="22" a="1"/>
  <c r="Q297" i="22" a="1"/>
  <c r="Q298" i="22" a="1"/>
  <c r="Q299" i="22" a="1"/>
  <c r="Q300" i="22" a="1"/>
  <c r="Q301" i="22" a="1"/>
  <c r="Q302" i="22" a="1"/>
  <c r="Q303" i="22" a="1"/>
  <c r="Q304" i="22" a="1"/>
  <c r="Q305" i="22" a="1"/>
  <c r="Q306" i="22" a="1"/>
  <c r="Q307" i="22" a="1"/>
  <c r="Q308" i="22" a="1"/>
  <c r="Q309" i="22" a="1"/>
  <c r="Q310" i="22" a="1"/>
  <c r="Q311" i="22" a="1"/>
  <c r="Q312" i="22" a="1"/>
  <c r="Q313" i="22" a="1"/>
  <c r="Q314" i="22" a="1"/>
  <c r="Q315" i="22" a="1"/>
  <c r="Q316" i="22" a="1"/>
  <c r="Q317" i="22" a="1"/>
  <c r="Q318" i="22" a="1"/>
  <c r="Q319" i="22" a="1"/>
  <c r="Q320" i="22" a="1"/>
  <c r="Q321" i="22" a="1"/>
  <c r="Q322" i="22" a="1"/>
  <c r="Q323" i="22" a="1"/>
  <c r="Q324" i="22" a="1"/>
  <c r="Q325" i="22" a="1"/>
  <c r="Q326" i="22" a="1"/>
  <c r="Q327" i="22" a="1"/>
  <c r="Q328" i="22" a="1"/>
  <c r="Q329" i="22" a="1"/>
  <c r="Q330" i="22" a="1"/>
  <c r="Q331" i="22" a="1"/>
  <c r="Q332" i="22" a="1"/>
  <c r="Q333" i="22" a="1"/>
  <c r="Q334" i="22" a="1"/>
  <c r="Q335" i="22" a="1"/>
  <c r="Q336" i="22" a="1"/>
  <c r="Q337" i="22" a="1"/>
  <c r="Q338" i="22" a="1"/>
  <c r="Q339" i="22" a="1"/>
  <c r="Q340" i="22" a="1"/>
  <c r="Q341" i="22" a="1"/>
  <c r="Q342" i="22" a="1"/>
  <c r="Q343" i="22" a="1"/>
  <c r="Q344" i="22" a="1"/>
  <c r="Q345" i="22" a="1"/>
  <c r="Q346" i="22" a="1"/>
  <c r="Q347" i="22" a="1"/>
  <c r="Q348" i="22" a="1"/>
  <c r="Q349" i="22" a="1"/>
  <c r="Q350" i="22" a="1"/>
  <c r="Q351" i="22" a="1"/>
  <c r="Q352" i="22" a="1"/>
  <c r="Q353" i="22" a="1"/>
  <c r="Q354" i="22" a="1"/>
  <c r="Q355" i="22" a="1"/>
  <c r="Q356" i="22" a="1"/>
  <c r="Q357" i="22" a="1"/>
  <c r="Q358" i="22" a="1"/>
  <c r="Q359" i="22" a="1"/>
  <c r="Q360" i="22" a="1"/>
  <c r="Q361" i="22" a="1"/>
  <c r="Q362" i="22" a="1"/>
  <c r="Q363" i="22" a="1"/>
  <c r="Q364" i="22" a="1"/>
  <c r="Q365" i="22" a="1"/>
  <c r="Q366" i="22" a="1"/>
  <c r="Q367" i="22" a="1"/>
  <c r="Q368" i="22" a="1"/>
  <c r="Q369" i="22" a="1"/>
  <c r="Q370" i="22" a="1"/>
  <c r="Q371" i="22" a="1"/>
  <c r="Q372" i="22" a="1"/>
  <c r="Q373" i="22" a="1"/>
  <c r="Q374" i="22" a="1"/>
  <c r="Q375" i="22" a="1"/>
  <c r="Q376" i="22" a="1"/>
  <c r="Q377" i="22" a="1"/>
  <c r="Q378" i="22" a="1"/>
  <c r="Q379" i="22" a="1"/>
  <c r="Q380" i="22" a="1"/>
  <c r="Q381" i="22" a="1"/>
  <c r="Q382" i="22" a="1"/>
  <c r="Q383" i="22" a="1"/>
  <c r="Q384" i="22" a="1"/>
  <c r="Q385" i="22" a="1"/>
  <c r="Q386" i="22" a="1"/>
  <c r="Q387" i="22" a="1"/>
  <c r="Q388" i="22" a="1"/>
  <c r="Q389" i="22" a="1"/>
  <c r="Q390" i="22" a="1"/>
  <c r="Q391" i="22" a="1"/>
  <c r="Q392" i="22" a="1"/>
  <c r="Q393" i="22" a="1"/>
  <c r="Q394" i="22" a="1"/>
  <c r="Q395" i="22" a="1"/>
  <c r="Q396" i="22" a="1"/>
  <c r="Q397" i="22" a="1"/>
  <c r="Q398" i="22" a="1"/>
  <c r="Q399" i="22" a="1"/>
  <c r="Q400" i="22" a="1"/>
  <c r="Q401" i="22" a="1"/>
  <c r="Q402" i="22" a="1"/>
  <c r="Q403" i="22" a="1"/>
  <c r="Q404" i="22" a="1"/>
  <c r="Q405" i="22" a="1"/>
  <c r="Q406" i="22" a="1"/>
  <c r="Q407" i="22" a="1"/>
  <c r="Q408" i="22" a="1"/>
  <c r="Q409" i="22" a="1"/>
  <c r="Q410" i="22" a="1"/>
  <c r="Q411" i="22" a="1"/>
  <c r="Q412" i="22" a="1"/>
  <c r="Q413" i="22" a="1"/>
  <c r="Q414" i="22" a="1"/>
  <c r="Q415" i="22" a="1"/>
  <c r="Q416" i="22" a="1"/>
  <c r="Q417" i="22" a="1"/>
  <c r="Q418" i="22" a="1"/>
  <c r="Q419" i="22" a="1"/>
  <c r="Q420" i="22" a="1"/>
  <c r="Q421" i="22" a="1"/>
  <c r="Q422" i="22" a="1"/>
  <c r="Q423" i="22" a="1"/>
  <c r="Q424" i="22" a="1"/>
  <c r="Q425" i="22" a="1"/>
  <c r="Q426" i="22" a="1"/>
  <c r="Q427" i="22" a="1"/>
  <c r="Q428" i="22" a="1"/>
  <c r="Q429" i="22" a="1"/>
  <c r="Q430" i="22" a="1"/>
  <c r="Q431" i="22" a="1"/>
  <c r="Q432" i="22" a="1"/>
  <c r="Q433" i="22" a="1"/>
  <c r="Q434" i="22" a="1"/>
  <c r="Q435" i="22" a="1"/>
  <c r="Q436" i="22" a="1"/>
  <c r="Q437" i="22" a="1"/>
  <c r="Q438" i="22" a="1"/>
  <c r="Q439" i="22" a="1"/>
  <c r="Q440" i="22" a="1"/>
  <c r="Q441" i="22" a="1"/>
  <c r="Q442" i="22" a="1"/>
  <c r="Q443" i="22" a="1"/>
  <c r="Q444" i="22" a="1"/>
  <c r="Q445" i="22" a="1"/>
  <c r="Q446" i="22" a="1"/>
  <c r="Q447" i="22" a="1"/>
  <c r="Q448" i="22" a="1"/>
  <c r="Q449" i="22" a="1"/>
  <c r="Q450" i="22" a="1"/>
  <c r="Q451" i="22" a="1"/>
  <c r="Q452" i="22" a="1"/>
  <c r="Q453" i="22" a="1"/>
  <c r="Q454" i="22" a="1"/>
  <c r="Q455" i="22" a="1"/>
  <c r="Q456" i="22" a="1"/>
  <c r="Q457" i="22" a="1"/>
  <c r="Q458" i="22" a="1"/>
  <c r="Q459" i="22" a="1"/>
  <c r="Q460" i="22" a="1"/>
  <c r="Q461" i="22" a="1"/>
  <c r="Q462" i="22" a="1"/>
  <c r="Q463" i="22" a="1"/>
  <c r="Q464" i="22" a="1"/>
  <c r="Q465" i="22" a="1"/>
  <c r="Q466" i="22" a="1"/>
  <c r="Q467" i="22" a="1"/>
  <c r="Q468" i="22" a="1"/>
  <c r="Q469" i="22" a="1"/>
  <c r="Q470" i="22" a="1"/>
  <c r="Q471" i="22" a="1"/>
  <c r="Q472" i="22" a="1"/>
  <c r="Q473" i="22" a="1"/>
  <c r="Q474" i="22" a="1"/>
  <c r="Q475" i="22" a="1"/>
  <c r="Q476" i="22" a="1"/>
  <c r="Q477" i="22" a="1"/>
  <c r="Q478" i="22" a="1"/>
  <c r="Q479" i="22" a="1"/>
  <c r="Q480" i="22" a="1"/>
  <c r="Q481" i="22" a="1"/>
  <c r="Q482" i="22" a="1"/>
  <c r="Q483" i="22" a="1"/>
  <c r="Q484" i="22" a="1"/>
  <c r="Q485" i="22" a="1"/>
  <c r="Q486" i="22" a="1"/>
  <c r="Q487" i="22" a="1"/>
  <c r="Q488" i="22" a="1"/>
  <c r="Q489" i="22" a="1"/>
  <c r="Q490" i="22" a="1"/>
  <c r="Q491" i="22" a="1"/>
  <c r="Q492" i="22" a="1"/>
  <c r="Q493" i="22" a="1"/>
  <c r="Q494" i="22" a="1"/>
  <c r="Q495" i="22" a="1"/>
  <c r="Q496" i="22" a="1"/>
  <c r="Q497" i="22" a="1"/>
  <c r="Q498" i="22" a="1"/>
  <c r="Q499" i="22" a="1"/>
  <c r="Q500" i="22" a="1"/>
  <c r="Q501" i="22" a="1"/>
  <c r="Q502" i="22" a="1"/>
  <c r="Q503" i="22" a="1"/>
  <c r="Q504" i="22" a="1"/>
  <c r="Q505" i="22" a="1"/>
  <c r="Q506" i="22" a="1"/>
  <c r="Q507" i="22" a="1"/>
  <c r="Q508" i="22" a="1"/>
  <c r="Q509" i="22" a="1"/>
  <c r="Q510" i="22" a="1"/>
  <c r="Q511" i="22" a="1"/>
  <c r="Q512" i="22" a="1"/>
  <c r="Q513" i="22" a="1"/>
  <c r="Q514" i="22" a="1"/>
  <c r="Q515" i="22" a="1"/>
  <c r="Q516" i="22" a="1"/>
  <c r="Q517" i="22" a="1"/>
  <c r="Q518" i="22" a="1"/>
  <c r="Q519" i="22" a="1"/>
  <c r="Q520" i="22" a="1"/>
  <c r="Q521" i="22" a="1"/>
  <c r="Q522" i="22" a="1"/>
  <c r="Q523" i="22" a="1"/>
  <c r="Q524" i="22" a="1"/>
  <c r="Q525" i="22" a="1"/>
  <c r="Q526" i="22" a="1"/>
  <c r="Q527" i="22" a="1"/>
  <c r="Q528" i="22" a="1"/>
  <c r="Q529" i="22" a="1"/>
  <c r="Q530" i="22" a="1"/>
  <c r="Q531" i="22" a="1"/>
  <c r="Q532" i="22" a="1"/>
  <c r="Q533" i="22" a="1"/>
  <c r="Q534" i="22" a="1"/>
  <c r="Q535" i="22" a="1"/>
  <c r="Q536" i="22" a="1"/>
  <c r="Q537" i="22" a="1"/>
  <c r="Q538" i="22" a="1"/>
  <c r="Q539" i="22" a="1"/>
  <c r="Q540" i="22" a="1"/>
  <c r="Q541" i="22" a="1"/>
  <c r="Q542" i="22" a="1"/>
  <c r="Q543" i="22" a="1"/>
  <c r="Q544" i="22" a="1"/>
  <c r="Q545" i="22" a="1"/>
  <c r="Q546" i="22" a="1"/>
  <c r="Q547" i="22" a="1"/>
  <c r="Q548" i="22" a="1"/>
  <c r="Q549" i="22" a="1"/>
  <c r="Q550" i="22" a="1"/>
  <c r="Q551" i="22" a="1"/>
  <c r="Q552" i="22" a="1"/>
  <c r="Q553" i="22" a="1"/>
  <c r="Q554" i="22" a="1"/>
  <c r="Q555" i="22" a="1"/>
  <c r="Q556" i="22" a="1"/>
  <c r="Q557" i="22" a="1"/>
  <c r="Q558" i="22" a="1"/>
  <c r="Q559" i="22" a="1"/>
  <c r="Q560" i="22" a="1"/>
  <c r="Q561" i="22" a="1"/>
  <c r="Q562" i="22" a="1"/>
  <c r="Q563" i="22" a="1"/>
  <c r="Q564" i="22" a="1"/>
  <c r="Q565" i="22" a="1"/>
  <c r="Q566" i="22" a="1"/>
  <c r="Q567" i="22" a="1"/>
  <c r="Q568" i="22" a="1"/>
  <c r="Q569" i="22" a="1"/>
  <c r="Q570" i="22" a="1"/>
  <c r="Q571" i="22" a="1"/>
  <c r="Q572" i="22" a="1"/>
  <c r="Q573" i="22" a="1"/>
  <c r="Q574" i="22" a="1"/>
  <c r="Q575" i="22" a="1"/>
  <c r="Q576" i="22" a="1"/>
  <c r="Q577" i="22" a="1"/>
  <c r="Q578" i="22" a="1"/>
  <c r="Q579" i="22" a="1"/>
  <c r="Q580" i="22" a="1"/>
  <c r="Q581" i="22" a="1"/>
  <c r="Q582" i="22" a="1"/>
  <c r="Q583" i="22" a="1"/>
  <c r="Q584" i="22" a="1"/>
  <c r="Q585" i="22" a="1"/>
  <c r="Q586" i="22" a="1"/>
  <c r="Q587" i="22" a="1"/>
  <c r="Q588" i="22" a="1"/>
  <c r="Q589" i="22" a="1"/>
  <c r="Q590" i="22" a="1"/>
  <c r="Q591" i="22" a="1"/>
  <c r="Q592" i="22" a="1"/>
  <c r="Q593" i="22" a="1"/>
  <c r="Q594" i="22" a="1"/>
  <c r="Q595" i="22" a="1"/>
  <c r="Q596" i="22" a="1"/>
  <c r="Q597" i="22" a="1"/>
  <c r="Q598" i="22" a="1"/>
  <c r="Q599" i="22" a="1"/>
  <c r="Q600" i="22" a="1"/>
  <c r="Q601" i="22" a="1"/>
  <c r="Q602" i="22" a="1"/>
  <c r="Q603" i="22" a="1"/>
  <c r="Q604" i="22" a="1"/>
  <c r="Q605" i="22" a="1"/>
  <c r="Q606" i="22" a="1"/>
  <c r="Q607" i="22" a="1"/>
  <c r="Q608" i="22" a="1"/>
  <c r="Q609" i="22" a="1"/>
  <c r="Q610" i="22" a="1"/>
  <c r="Q611" i="22" a="1"/>
  <c r="Q612" i="22" a="1"/>
  <c r="Q613" i="22" a="1"/>
  <c r="Q614" i="22" a="1"/>
  <c r="Q615" i="22" a="1"/>
  <c r="Q616" i="22" a="1"/>
  <c r="Q617" i="22" a="1"/>
  <c r="Q618" i="22" a="1"/>
  <c r="Q619" i="22" a="1"/>
  <c r="Q620" i="22" a="1"/>
  <c r="Q621" i="22" a="1"/>
  <c r="Q622" i="22" a="1"/>
  <c r="Q623" i="22" a="1"/>
  <c r="Q624" i="22" a="1"/>
  <c r="Q625" i="22" a="1"/>
  <c r="Q626" i="22" a="1"/>
  <c r="Q627" i="22" a="1"/>
  <c r="Q628" i="22" a="1"/>
  <c r="Q629" i="22" a="1"/>
  <c r="Q630" i="22" a="1"/>
  <c r="Q631" i="22" a="1"/>
  <c r="Q632" i="22" a="1"/>
  <c r="Q633" i="22" a="1"/>
  <c r="Q634" i="22" a="1"/>
  <c r="Q635" i="22" a="1"/>
  <c r="Q636" i="22" a="1"/>
  <c r="Q637" i="22" a="1"/>
  <c r="Q638" i="22" a="1"/>
  <c r="Q639" i="22" a="1"/>
  <c r="Q640" i="22" a="1"/>
  <c r="Q641" i="22" a="1"/>
  <c r="Q642" i="22" a="1"/>
  <c r="Q643" i="22" a="1"/>
  <c r="Q644" i="22" a="1"/>
  <c r="Q645" i="22" a="1"/>
  <c r="Q646" i="22" a="1"/>
  <c r="Q647" i="22" a="1"/>
  <c r="Q648" i="22" a="1"/>
  <c r="Q649" i="22" a="1"/>
  <c r="Q650" i="22" a="1"/>
  <c r="Q651" i="22" a="1"/>
  <c r="Q652" i="22" a="1"/>
  <c r="Q653" i="22" a="1"/>
  <c r="Q654" i="22" a="1"/>
  <c r="Q655" i="22" a="1"/>
  <c r="Q656" i="22" a="1"/>
  <c r="Q657" i="22" a="1"/>
  <c r="Q658" i="22" a="1"/>
  <c r="Q659" i="22" a="1"/>
  <c r="Q660" i="22" a="1"/>
  <c r="Q661" i="22" a="1"/>
  <c r="Q662" i="22" a="1"/>
  <c r="Q663" i="22" a="1"/>
  <c r="Q664" i="22" a="1"/>
  <c r="Q665" i="22" a="1"/>
  <c r="Q666" i="22" a="1"/>
  <c r="Q667" i="22" a="1"/>
  <c r="Q668" i="22" a="1"/>
  <c r="Q669" i="22" a="1"/>
  <c r="Q670" i="22" a="1"/>
  <c r="Q671" i="22" a="1"/>
  <c r="Q672" i="22" a="1"/>
  <c r="Q673" i="22" a="1"/>
  <c r="Q674" i="22" a="1"/>
  <c r="Q675" i="22" a="1"/>
  <c r="Q676" i="22" a="1"/>
  <c r="Q677" i="22" a="1"/>
  <c r="Q678" i="22" a="1"/>
  <c r="Q679" i="22" a="1"/>
  <c r="Q680" i="22" a="1"/>
  <c r="Q681" i="22" a="1"/>
  <c r="Q682" i="22" a="1"/>
  <c r="Q683" i="22" a="1"/>
  <c r="Q684" i="22" a="1"/>
  <c r="Q685" i="22" a="1"/>
  <c r="Q686" i="22" a="1"/>
  <c r="Q687" i="22" a="1"/>
  <c r="Q688" i="22" a="1"/>
  <c r="Q689" i="22" a="1"/>
  <c r="Q690" i="22" a="1"/>
  <c r="Q691" i="22" a="1"/>
  <c r="Q692" i="22" a="1"/>
  <c r="Q693" i="22" a="1"/>
  <c r="Q694" i="22" a="1"/>
  <c r="Q695" i="22" a="1"/>
  <c r="Q696" i="22" a="1"/>
  <c r="Q697" i="22" a="1"/>
  <c r="Q698" i="22" a="1"/>
  <c r="Q699" i="22" a="1"/>
  <c r="Q700" i="22" a="1"/>
  <c r="Q701" i="22" a="1"/>
  <c r="Q702" i="22" a="1"/>
  <c r="Q703" i="22" a="1"/>
  <c r="Q704" i="22" a="1"/>
  <c r="Q705" i="22" a="1"/>
  <c r="Q706" i="22" a="1"/>
  <c r="Q707" i="22" a="1"/>
  <c r="Q708" i="22" a="1"/>
  <c r="Q709" i="22" a="1"/>
  <c r="Q710" i="22" a="1"/>
  <c r="Q711" i="22" a="1"/>
  <c r="Q712" i="22" a="1"/>
  <c r="Q713" i="22" a="1"/>
  <c r="Q714" i="22" a="1"/>
  <c r="Q715" i="22" a="1"/>
  <c r="Q716" i="22" a="1"/>
  <c r="Q717" i="22" a="1"/>
  <c r="Q718" i="22" a="1"/>
  <c r="Q719" i="22" a="1"/>
  <c r="Q720" i="22" a="1"/>
  <c r="Q721" i="22" a="1"/>
  <c r="Q722" i="22" a="1"/>
  <c r="Q723" i="22" a="1"/>
  <c r="Q724" i="22" a="1"/>
  <c r="Q725" i="22" a="1"/>
  <c r="Q726" i="22" a="1"/>
  <c r="Q727" i="22" a="1"/>
  <c r="Q728" i="22" a="1"/>
  <c r="Q729" i="22" a="1"/>
  <c r="Q730" i="22" a="1"/>
  <c r="Q731" i="22" a="1"/>
  <c r="Q732" i="22" a="1"/>
  <c r="Q733" i="22" a="1"/>
  <c r="Q734" i="22" a="1"/>
  <c r="Q735" i="22" a="1"/>
  <c r="Q736" i="22" a="1"/>
  <c r="Q737" i="22" a="1"/>
  <c r="Q738" i="22" a="1"/>
  <c r="Q739" i="22" a="1"/>
  <c r="Q740" i="22" a="1"/>
  <c r="Q741" i="22" a="1"/>
  <c r="Q742" i="22" a="1"/>
  <c r="Q743" i="22" a="1"/>
  <c r="Q744" i="22" a="1"/>
  <c r="Q745" i="22" a="1"/>
  <c r="Q746" i="22" a="1"/>
  <c r="Q747" i="22" a="1"/>
  <c r="Q748" i="22" a="1"/>
  <c r="Q749" i="22" a="1"/>
  <c r="Q750" i="22" a="1"/>
  <c r="Q751" i="22" a="1"/>
  <c r="Q752" i="22" a="1"/>
  <c r="Q753" i="22" a="1"/>
  <c r="Q754" i="22" a="1"/>
  <c r="Q755" i="22" a="1"/>
  <c r="Q756" i="22" a="1"/>
  <c r="Q757" i="22" a="1"/>
  <c r="Q758" i="22" a="1"/>
  <c r="Q759" i="22" a="1"/>
  <c r="Q760" i="22" a="1"/>
  <c r="Q761" i="22" a="1"/>
  <c r="Q762" i="22" a="1"/>
  <c r="Q763" i="22" a="1"/>
  <c r="Q764" i="22" a="1"/>
  <c r="Q765" i="22" a="1"/>
  <c r="Q766" i="22" a="1"/>
  <c r="Q767" i="22" a="1"/>
  <c r="Q768" i="22" a="1"/>
  <c r="Q769" i="22" a="1"/>
  <c r="Q770" i="22" a="1"/>
  <c r="Q771" i="22" a="1"/>
  <c r="Q772" i="22" a="1"/>
  <c r="Q773" i="22" a="1"/>
  <c r="Q774" i="22" a="1"/>
  <c r="Q775" i="22" a="1"/>
  <c r="Q776" i="22" a="1"/>
  <c r="Q777" i="22" a="1"/>
  <c r="Q778" i="22" a="1"/>
  <c r="Q779" i="22" a="1"/>
  <c r="Q780" i="22" a="1"/>
  <c r="Q781" i="22" a="1"/>
  <c r="Q782" i="22" a="1"/>
  <c r="Q783" i="22" a="1"/>
  <c r="Q784" i="22" a="1"/>
  <c r="Q785" i="22" a="1"/>
  <c r="Q786" i="22" a="1"/>
  <c r="Q787" i="22" a="1"/>
  <c r="Q788" i="22" a="1"/>
  <c r="Q789" i="22" a="1"/>
  <c r="Q790" i="22" a="1"/>
  <c r="Q791" i="22" a="1"/>
  <c r="Q792" i="22" a="1"/>
  <c r="Q793" i="22" a="1"/>
  <c r="Q794" i="22" a="1"/>
  <c r="Q795" i="22" a="1"/>
  <c r="Q796" i="22" a="1"/>
  <c r="Q797" i="22" a="1"/>
  <c r="Q798" i="22" a="1"/>
  <c r="Q799" i="22" a="1"/>
  <c r="Q800" i="22" a="1"/>
  <c r="Q801" i="22" a="1"/>
  <c r="Q802" i="22" a="1"/>
  <c r="Q803" i="22" a="1"/>
  <c r="Q804" i="22" a="1"/>
  <c r="Q805" i="22" a="1"/>
  <c r="Q806" i="22" a="1"/>
  <c r="Q807" i="22" a="1"/>
  <c r="Q808" i="22" a="1"/>
  <c r="Q809" i="22" a="1"/>
  <c r="Q810" i="22" a="1"/>
  <c r="Q811" i="22" a="1"/>
  <c r="Q812" i="22" a="1"/>
  <c r="Q813" i="22" a="1"/>
  <c r="Q814" i="22" a="1"/>
  <c r="Q815" i="22" a="1"/>
  <c r="Q816" i="22" a="1"/>
  <c r="Q817" i="22" a="1"/>
  <c r="Q818" i="22" a="1"/>
  <c r="Q819" i="22" a="1"/>
  <c r="Q820" i="22" a="1"/>
  <c r="Q821" i="22" a="1"/>
  <c r="Q822" i="22" a="1"/>
  <c r="Q823" i="22" a="1"/>
  <c r="Q824" i="22" a="1"/>
  <c r="Q825" i="22" a="1"/>
  <c r="Q826" i="22" a="1"/>
  <c r="Q827" i="22" a="1"/>
  <c r="Q828" i="22" a="1"/>
  <c r="Q829" i="22" a="1"/>
  <c r="Q830" i="22" a="1"/>
  <c r="Q831" i="22" a="1"/>
  <c r="Q832" i="22" a="1"/>
  <c r="Q833" i="22" a="1"/>
  <c r="Q834" i="22" a="1"/>
  <c r="Q835" i="22" a="1"/>
  <c r="Q836" i="22" a="1"/>
  <c r="Q837" i="22" a="1"/>
  <c r="Q838" i="22" a="1"/>
  <c r="Q839" i="22" a="1"/>
  <c r="Q840" i="22" a="1"/>
  <c r="Q841" i="22" a="1"/>
  <c r="Q842" i="22" a="1"/>
  <c r="Q843" i="22" a="1"/>
  <c r="Q844" i="22" a="1"/>
  <c r="Q845" i="22" a="1"/>
  <c r="Q846" i="22" a="1"/>
  <c r="Q847" i="22" a="1"/>
  <c r="Q848" i="22" a="1"/>
  <c r="Q849" i="22" a="1"/>
  <c r="Q850" i="22" a="1"/>
  <c r="Q851" i="22" a="1"/>
  <c r="Q852" i="22" a="1"/>
  <c r="Q853" i="22" a="1"/>
  <c r="Q854" i="22" a="1"/>
  <c r="Q855" i="22" a="1"/>
  <c r="Q856" i="22" a="1"/>
  <c r="Q857" i="22" a="1"/>
  <c r="Q858" i="22" a="1"/>
  <c r="Q859" i="22" a="1"/>
  <c r="Q860" i="22" a="1"/>
  <c r="Q861" i="22" a="1"/>
  <c r="Q862" i="22" a="1"/>
  <c r="Q863" i="22" a="1"/>
  <c r="Q864" i="22" a="1"/>
  <c r="Q865" i="22" a="1"/>
  <c r="Q866" i="22" a="1"/>
  <c r="Q867" i="22" a="1"/>
  <c r="Q868" i="22" a="1"/>
  <c r="Q869" i="22" a="1"/>
  <c r="Q870" i="22" a="1"/>
  <c r="Q871" i="22" a="1"/>
  <c r="Q872" i="22" a="1"/>
  <c r="Q873" i="22" a="1"/>
  <c r="Q874" i="22" a="1"/>
  <c r="Q875" i="22" a="1"/>
  <c r="Q876" i="22" a="1"/>
  <c r="Q877" i="22" a="1"/>
  <c r="Q878" i="22" a="1"/>
  <c r="Q879" i="22" a="1"/>
  <c r="Q880" i="22" a="1"/>
  <c r="Q881" i="22" a="1"/>
  <c r="Q882" i="22" a="1"/>
  <c r="Q883" i="22" a="1"/>
  <c r="Q884" i="22" a="1"/>
  <c r="Q885" i="22" a="1"/>
  <c r="Q886" i="22" a="1"/>
  <c r="Q887" i="22" a="1"/>
  <c r="Q888" i="22" a="1"/>
  <c r="Q889" i="22" a="1"/>
  <c r="Q890" i="22" a="1"/>
  <c r="Q891" i="22" a="1"/>
  <c r="Q892" i="22" a="1"/>
  <c r="Q893" i="22" a="1"/>
  <c r="Q894" i="22" a="1"/>
  <c r="Q895" i="22" a="1"/>
  <c r="Q896" i="22" a="1"/>
  <c r="Q897" i="22" a="1"/>
  <c r="Q898" i="22" a="1"/>
  <c r="Q899" i="22" a="1"/>
  <c r="Q900" i="22" a="1"/>
  <c r="Q901" i="22" a="1"/>
  <c r="Q902" i="22" a="1"/>
  <c r="Q903" i="22" a="1"/>
  <c r="Q904" i="22" a="1"/>
  <c r="Q905" i="22" a="1"/>
  <c r="Q906" i="22" a="1"/>
  <c r="Q907" i="22" a="1"/>
  <c r="Q908" i="22" a="1"/>
  <c r="Q909" i="22" a="1"/>
  <c r="Q910" i="22" a="1"/>
  <c r="Q911" i="22" a="1"/>
  <c r="Q912" i="22" a="1"/>
  <c r="Q913" i="22" a="1"/>
  <c r="Q914" i="22" a="1"/>
  <c r="Q915" i="22" a="1"/>
  <c r="Q916" i="22" a="1"/>
  <c r="Q917" i="22" a="1"/>
  <c r="Q918" i="22" a="1"/>
  <c r="Q919" i="22" a="1"/>
  <c r="Q920" i="22" a="1"/>
  <c r="Q921" i="22" a="1"/>
  <c r="Q922" i="22" a="1"/>
  <c r="Q923" i="22" a="1"/>
  <c r="Q924" i="22" a="1"/>
  <c r="Q925" i="22" a="1"/>
  <c r="Q926" i="22" a="1"/>
  <c r="Q927" i="22" a="1"/>
  <c r="Q928" i="22" a="1"/>
  <c r="Q929" i="22" a="1"/>
  <c r="Q930" i="22" a="1"/>
  <c r="Q931" i="22" a="1"/>
  <c r="Q932" i="22" a="1"/>
  <c r="Q933" i="22" a="1"/>
  <c r="Q934" i="22" a="1"/>
  <c r="Q935" i="22" a="1"/>
  <c r="Q936" i="22" a="1"/>
  <c r="Q937" i="22" a="1"/>
  <c r="Q938" i="22" a="1"/>
  <c r="Q939" i="22" a="1"/>
  <c r="Q940" i="22" a="1"/>
  <c r="Q941" i="22" a="1"/>
  <c r="Q942" i="22" a="1"/>
  <c r="Q943" i="22" a="1"/>
  <c r="Q944" i="22" a="1"/>
  <c r="Q945" i="22" a="1"/>
  <c r="Q946" i="22" a="1"/>
  <c r="Q947" i="22" a="1"/>
  <c r="Q948" i="22" a="1"/>
  <c r="Q949" i="22" a="1"/>
  <c r="Q950" i="22" a="1"/>
  <c r="Q951" i="22" a="1"/>
  <c r="Q952" i="22" a="1"/>
  <c r="Q953" i="22" a="1"/>
  <c r="Q954" i="22" a="1"/>
  <c r="Q955" i="22" a="1"/>
  <c r="Q956" i="22" a="1"/>
  <c r="Q957" i="22" a="1"/>
  <c r="E77" i="9" l="1" a="1"/>
  <c r="E77" i="9" s="1"/>
  <c r="E76" i="9" a="1"/>
  <c r="E76" i="9" s="1"/>
  <c r="E75" i="9" a="1"/>
  <c r="E75" i="9" s="1"/>
  <c r="E74" i="9" a="1"/>
  <c r="E74" i="9" s="1"/>
  <c r="E73" i="9" a="1"/>
  <c r="E73" i="9" s="1"/>
  <c r="E72" i="9" a="1"/>
  <c r="E72" i="9" s="1"/>
  <c r="E71" i="9" a="1"/>
  <c r="E71" i="9" s="1"/>
  <c r="E37" i="7" a="1"/>
  <c r="E37" i="7" s="1"/>
  <c r="E38" i="7" a="1"/>
  <c r="E38" i="7" s="1"/>
  <c r="E39" i="7" a="1"/>
  <c r="E39" i="7" s="1"/>
  <c r="E40" i="7" a="1"/>
  <c r="E40" i="7" s="1"/>
  <c r="E41" i="7" a="1"/>
  <c r="E41" i="7" s="1"/>
  <c r="D11" i="13" l="1"/>
  <c r="D11" i="17"/>
  <c r="I47" i="17" s="1" a="1"/>
  <c r="I47" i="17" s="1"/>
  <c r="I25" i="13" l="1" a="1"/>
  <c r="I25" i="13" s="1"/>
  <c r="J25" i="13" s="1"/>
  <c r="I24" i="13" a="1"/>
  <c r="I24" i="13" s="1"/>
  <c r="J24" i="13" s="1"/>
  <c r="I37" i="13" a="1"/>
  <c r="I37" i="13" s="1"/>
  <c r="J37" i="13" s="1"/>
  <c r="I36" i="13" a="1"/>
  <c r="I36" i="13" s="1"/>
  <c r="J36" i="13" s="1"/>
  <c r="I54" i="13" a="1"/>
  <c r="I54" i="13" s="1"/>
  <c r="J54" i="13" s="1"/>
  <c r="I53" i="13" a="1"/>
  <c r="I53" i="13" s="1"/>
  <c r="J53" i="13" s="1"/>
  <c r="I66" i="13" a="1"/>
  <c r="I66" i="13" s="1"/>
  <c r="J66" i="13" s="1"/>
  <c r="I65" i="13" a="1"/>
  <c r="I65" i="13" s="1"/>
  <c r="J65" i="13" s="1"/>
  <c r="I18" i="17" a="1"/>
  <c r="I18" i="17" s="1"/>
  <c r="I27" i="17" a="1"/>
  <c r="I27" i="17" s="1"/>
  <c r="I37" i="17" a="1"/>
  <c r="I37" i="17" s="1"/>
  <c r="I45" i="17" a="1"/>
  <c r="I45" i="17" s="1"/>
  <c r="B11" i="17"/>
  <c r="I20" i="17" a="1"/>
  <c r="I20" i="17" s="1"/>
  <c r="I28" i="17" a="1"/>
  <c r="I28" i="17" s="1"/>
  <c r="I38" i="17" a="1"/>
  <c r="I38" i="17" s="1"/>
  <c r="I46" i="17" a="1"/>
  <c r="I46" i="17" s="1"/>
  <c r="I21" i="17" a="1"/>
  <c r="I21" i="17" s="1"/>
  <c r="I29" i="17" a="1"/>
  <c r="I29" i="17" s="1"/>
  <c r="I39" i="17" a="1"/>
  <c r="I39" i="17" s="1"/>
  <c r="I15" i="17" a="1"/>
  <c r="I15" i="17" s="1"/>
  <c r="I22" i="17" a="1"/>
  <c r="I22" i="17" s="1"/>
  <c r="I30" i="17" a="1"/>
  <c r="I30" i="17" s="1"/>
  <c r="I40" i="17" a="1"/>
  <c r="I40" i="17" s="1"/>
  <c r="I16" i="17" a="1"/>
  <c r="I16" i="17" s="1"/>
  <c r="I25" i="17" a="1"/>
  <c r="I25" i="17" s="1"/>
  <c r="I34" i="17" a="1"/>
  <c r="I34" i="17" s="1"/>
  <c r="I43" i="17" a="1"/>
  <c r="I43" i="17" s="1"/>
  <c r="I23" i="17" a="1"/>
  <c r="I23" i="17" s="1"/>
  <c r="I32" i="17" a="1"/>
  <c r="I32" i="17" s="1"/>
  <c r="I41" i="17" a="1"/>
  <c r="I41" i="17" s="1"/>
  <c r="I24" i="17" a="1"/>
  <c r="I24" i="17" s="1"/>
  <c r="I33" i="17" a="1"/>
  <c r="I33" i="17" s="1"/>
  <c r="I42" i="17" a="1"/>
  <c r="I42" i="17" s="1"/>
  <c r="I17" i="17" a="1"/>
  <c r="I17" i="17" s="1"/>
  <c r="I26" i="17" a="1"/>
  <c r="I26" i="17" s="1"/>
  <c r="I35" i="17" a="1"/>
  <c r="I35" i="17" s="1"/>
  <c r="I44" i="17" a="1"/>
  <c r="I44" i="17" s="1"/>
  <c r="I18" i="13" a="1"/>
  <c r="I18" i="13" s="1"/>
  <c r="I28" i="13" a="1"/>
  <c r="I28" i="13" s="1"/>
  <c r="I38" i="13" a="1"/>
  <c r="I38" i="13" s="1"/>
  <c r="I46" i="13" a="1"/>
  <c r="I46" i="13" s="1"/>
  <c r="I56" i="13" a="1"/>
  <c r="I56" i="13" s="1"/>
  <c r="I63" i="13" a="1"/>
  <c r="I63" i="13" s="1"/>
  <c r="I73" i="13" a="1"/>
  <c r="I73" i="13" s="1"/>
  <c r="I82" i="13" a="1"/>
  <c r="I82" i="13" s="1"/>
  <c r="I90" i="13" a="1"/>
  <c r="I90" i="13" s="1"/>
  <c r="I98" i="13" a="1"/>
  <c r="I98" i="13" s="1"/>
  <c r="I106" i="13" a="1"/>
  <c r="I106" i="13" s="1"/>
  <c r="I114" i="13" a="1"/>
  <c r="I114" i="13" s="1"/>
  <c r="I122" i="13" a="1"/>
  <c r="I122" i="13" s="1"/>
  <c r="I130" i="13" a="1"/>
  <c r="I130" i="13" s="1"/>
  <c r="I138" i="13" a="1"/>
  <c r="I138" i="13" s="1"/>
  <c r="I146" i="13" a="1"/>
  <c r="I146" i="13" s="1"/>
  <c r="I19" i="13" a="1"/>
  <c r="I19" i="13" s="1"/>
  <c r="I29" i="13" a="1"/>
  <c r="I29" i="13" s="1"/>
  <c r="I39" i="13" a="1"/>
  <c r="I39" i="13" s="1"/>
  <c r="I47" i="13" a="1"/>
  <c r="I47" i="13" s="1"/>
  <c r="I64" i="13" a="1"/>
  <c r="I64" i="13" s="1"/>
  <c r="I75" i="13" a="1"/>
  <c r="I75" i="13" s="1"/>
  <c r="I83" i="13" a="1"/>
  <c r="I83" i="13" s="1"/>
  <c r="I91" i="13" a="1"/>
  <c r="I91" i="13" s="1"/>
  <c r="I99" i="13" a="1"/>
  <c r="I99" i="13" s="1"/>
  <c r="I107" i="13" a="1"/>
  <c r="I107" i="13" s="1"/>
  <c r="I115" i="13" a="1"/>
  <c r="I115" i="13" s="1"/>
  <c r="I123" i="13" a="1"/>
  <c r="I123" i="13" s="1"/>
  <c r="I131" i="13" a="1"/>
  <c r="I131" i="13" s="1"/>
  <c r="I139" i="13" a="1"/>
  <c r="I139" i="13" s="1"/>
  <c r="I147" i="13" a="1"/>
  <c r="I147" i="13" s="1"/>
  <c r="I20" i="13" a="1"/>
  <c r="I20" i="13" s="1"/>
  <c r="I30" i="13" a="1"/>
  <c r="I30" i="13" s="1"/>
  <c r="I40" i="13" a="1"/>
  <c r="I40" i="13" s="1"/>
  <c r="I48" i="13" a="1"/>
  <c r="I48" i="13" s="1"/>
  <c r="I57" i="13" a="1"/>
  <c r="I57" i="13" s="1"/>
  <c r="I67" i="13" a="1"/>
  <c r="I67" i="13" s="1"/>
  <c r="I76" i="13" a="1"/>
  <c r="I76" i="13" s="1"/>
  <c r="I84" i="13" a="1"/>
  <c r="I84" i="13" s="1"/>
  <c r="I92" i="13" a="1"/>
  <c r="I92" i="13" s="1"/>
  <c r="I100" i="13" a="1"/>
  <c r="I100" i="13" s="1"/>
  <c r="I108" i="13" a="1"/>
  <c r="I108" i="13" s="1"/>
  <c r="I116" i="13" a="1"/>
  <c r="I116" i="13" s="1"/>
  <c r="I124" i="13" a="1"/>
  <c r="I124" i="13" s="1"/>
  <c r="I132" i="13" a="1"/>
  <c r="I132" i="13" s="1"/>
  <c r="I140" i="13" a="1"/>
  <c r="I140" i="13" s="1"/>
  <c r="I148" i="13" a="1"/>
  <c r="I148" i="13" s="1"/>
  <c r="I21" i="13" a="1"/>
  <c r="I21" i="13" s="1"/>
  <c r="I31" i="13" a="1"/>
  <c r="I31" i="13" s="1"/>
  <c r="I41" i="13" a="1"/>
  <c r="I41" i="13" s="1"/>
  <c r="I49" i="13" a="1"/>
  <c r="I49" i="13" s="1"/>
  <c r="I58" i="13" a="1"/>
  <c r="I58" i="13" s="1"/>
  <c r="I68" i="13" a="1"/>
  <c r="I68" i="13" s="1"/>
  <c r="I77" i="13" a="1"/>
  <c r="I77" i="13" s="1"/>
  <c r="I85" i="13" a="1"/>
  <c r="I85" i="13" s="1"/>
  <c r="I93" i="13" a="1"/>
  <c r="I93" i="13" s="1"/>
  <c r="I101" i="13" a="1"/>
  <c r="I101" i="13" s="1"/>
  <c r="I109" i="13" a="1"/>
  <c r="I109" i="13" s="1"/>
  <c r="I117" i="13" a="1"/>
  <c r="I117" i="13" s="1"/>
  <c r="I125" i="13" a="1"/>
  <c r="I125" i="13" s="1"/>
  <c r="I133" i="13" a="1"/>
  <c r="I133" i="13" s="1"/>
  <c r="I141" i="13" a="1"/>
  <c r="I141" i="13" s="1"/>
  <c r="I149" i="13" a="1"/>
  <c r="I149" i="13" s="1"/>
  <c r="I22" i="13" a="1"/>
  <c r="I22" i="13" s="1"/>
  <c r="I32" i="13" a="1"/>
  <c r="I32" i="13" s="1"/>
  <c r="I42" i="13" a="1"/>
  <c r="I42" i="13" s="1"/>
  <c r="I50" i="13" a="1"/>
  <c r="I50" i="13" s="1"/>
  <c r="I59" i="13" a="1"/>
  <c r="I59" i="13" s="1"/>
  <c r="I69" i="13" a="1"/>
  <c r="I69" i="13" s="1"/>
  <c r="I78" i="13" a="1"/>
  <c r="I78" i="13" s="1"/>
  <c r="I86" i="13" a="1"/>
  <c r="I86" i="13" s="1"/>
  <c r="I94" i="13" a="1"/>
  <c r="I94" i="13" s="1"/>
  <c r="I102" i="13" a="1"/>
  <c r="I102" i="13" s="1"/>
  <c r="I110" i="13" a="1"/>
  <c r="I110" i="13" s="1"/>
  <c r="I118" i="13" a="1"/>
  <c r="I118" i="13" s="1"/>
  <c r="I126" i="13" a="1"/>
  <c r="I126" i="13" s="1"/>
  <c r="I134" i="13" a="1"/>
  <c r="I134" i="13" s="1"/>
  <c r="I142" i="13" a="1"/>
  <c r="I142" i="13" s="1"/>
  <c r="I150" i="13" a="1"/>
  <c r="I150" i="13" s="1"/>
  <c r="B11" i="13"/>
  <c r="I23" i="13" a="1"/>
  <c r="I23" i="13" s="1"/>
  <c r="I33" i="13" a="1"/>
  <c r="I33" i="13" s="1"/>
  <c r="I43" i="13" a="1"/>
  <c r="I43" i="13" s="1"/>
  <c r="I51" i="13" a="1"/>
  <c r="I51" i="13" s="1"/>
  <c r="I60" i="13" a="1"/>
  <c r="I60" i="13" s="1"/>
  <c r="I70" i="13" a="1"/>
  <c r="I70" i="13" s="1"/>
  <c r="I79" i="13" a="1"/>
  <c r="I79" i="13" s="1"/>
  <c r="I87" i="13" a="1"/>
  <c r="I87" i="13" s="1"/>
  <c r="I95" i="13" a="1"/>
  <c r="I95" i="13" s="1"/>
  <c r="I103" i="13" a="1"/>
  <c r="I103" i="13" s="1"/>
  <c r="I111" i="13" a="1"/>
  <c r="I111" i="13" s="1"/>
  <c r="I119" i="13" a="1"/>
  <c r="I119" i="13" s="1"/>
  <c r="I127" i="13" a="1"/>
  <c r="I127" i="13" s="1"/>
  <c r="I135" i="13" a="1"/>
  <c r="I135" i="13" s="1"/>
  <c r="I143" i="13" a="1"/>
  <c r="I143" i="13" s="1"/>
  <c r="I151" i="13" a="1"/>
  <c r="I151" i="13" s="1"/>
  <c r="I17" i="13" a="1"/>
  <c r="I17" i="13" s="1"/>
  <c r="I27" i="13" a="1"/>
  <c r="I27" i="13" s="1"/>
  <c r="I35" i="13" a="1"/>
  <c r="I35" i="13" s="1"/>
  <c r="I45" i="13" a="1"/>
  <c r="I45" i="13" s="1"/>
  <c r="I55" i="13" a="1"/>
  <c r="I55" i="13" s="1"/>
  <c r="I62" i="13" a="1"/>
  <c r="I62" i="13" s="1"/>
  <c r="I72" i="13" a="1"/>
  <c r="I72" i="13" s="1"/>
  <c r="I81" i="13" a="1"/>
  <c r="I81" i="13" s="1"/>
  <c r="I89" i="13" a="1"/>
  <c r="I89" i="13" s="1"/>
  <c r="I97" i="13" a="1"/>
  <c r="I97" i="13" s="1"/>
  <c r="I105" i="13" a="1"/>
  <c r="I105" i="13" s="1"/>
  <c r="I113" i="13" a="1"/>
  <c r="I113" i="13" s="1"/>
  <c r="I121" i="13" a="1"/>
  <c r="I121" i="13" s="1"/>
  <c r="I129" i="13" a="1"/>
  <c r="I129" i="13" s="1"/>
  <c r="I137" i="13" a="1"/>
  <c r="I137" i="13" s="1"/>
  <c r="I145" i="13" a="1"/>
  <c r="I145" i="13" s="1"/>
  <c r="I26" i="13" a="1"/>
  <c r="I26" i="13" s="1"/>
  <c r="I34" i="13" a="1"/>
  <c r="I34" i="13" s="1"/>
  <c r="I44" i="13" a="1"/>
  <c r="I44" i="13" s="1"/>
  <c r="I52" i="13" a="1"/>
  <c r="I52" i="13" s="1"/>
  <c r="I61" i="13" a="1"/>
  <c r="I61" i="13" s="1"/>
  <c r="I71" i="13" a="1"/>
  <c r="I71" i="13" s="1"/>
  <c r="I80" i="13" a="1"/>
  <c r="I80" i="13" s="1"/>
  <c r="I88" i="13" a="1"/>
  <c r="I88" i="13" s="1"/>
  <c r="I96" i="13" a="1"/>
  <c r="I96" i="13" s="1"/>
  <c r="I104" i="13" a="1"/>
  <c r="I104" i="13" s="1"/>
  <c r="I112" i="13" a="1"/>
  <c r="I112" i="13" s="1"/>
  <c r="I120" i="13" a="1"/>
  <c r="I120" i="13" s="1"/>
  <c r="I128" i="13" a="1"/>
  <c r="I128" i="13" s="1"/>
  <c r="I136" i="13" a="1"/>
  <c r="I136" i="13" s="1"/>
  <c r="I144" i="13" a="1"/>
  <c r="I144" i="13" s="1"/>
  <c r="I16" i="13" a="1"/>
  <c r="I16" i="13" s="1"/>
  <c r="E31" i="15" a="1"/>
  <c r="E31" i="15" s="1"/>
  <c r="B3" i="19" l="1"/>
  <c r="I3" i="17"/>
  <c r="H2" i="15"/>
  <c r="H3" i="13"/>
  <c r="H3" i="10"/>
  <c r="F3" i="9"/>
  <c r="B2" i="7"/>
  <c r="J2" i="21"/>
  <c r="I1" i="4"/>
  <c r="C13" i="10" l="1"/>
  <c r="B11" i="9"/>
  <c r="F281" i="19" l="1" a="1"/>
  <c r="F281" i="19" s="1"/>
  <c r="H281" i="19" l="1" a="1"/>
  <c r="H281" i="19" s="1"/>
  <c r="I281" i="19" s="1" a="1"/>
  <c r="I437" i="19" a="1"/>
  <c r="I437" i="19" s="1"/>
  <c r="I438" i="19" a="1"/>
  <c r="I432" i="19" a="1"/>
  <c r="I432" i="19" s="1"/>
  <c r="I431" i="19" a="1"/>
  <c r="I431" i="19" s="1"/>
  <c r="I281" i="19" l="1"/>
  <c r="I438" i="19"/>
  <c r="I434" i="19" l="1" a="1"/>
  <c r="I434" i="19" s="1"/>
  <c r="I433" i="19" a="1"/>
  <c r="I433" i="19" s="1"/>
  <c r="I429" i="19" a="1"/>
  <c r="I429" i="19" s="1"/>
  <c r="I428" i="19" a="1"/>
  <c r="I428" i="19" s="1"/>
  <c r="I427" i="19" a="1"/>
  <c r="I427" i="19" s="1"/>
  <c r="I423" i="19" a="1"/>
  <c r="I423" i="19" s="1"/>
  <c r="I422" i="19" a="1"/>
  <c r="I422" i="19" s="1"/>
  <c r="I421" i="19" a="1"/>
  <c r="I421" i="19" s="1"/>
  <c r="I16" i="7" l="1"/>
  <c r="I17" i="7"/>
  <c r="I115" i="7"/>
  <c r="I114" i="7"/>
  <c r="I116" i="7"/>
  <c r="I47" i="7"/>
  <c r="I36" i="7"/>
  <c r="I118" i="7"/>
  <c r="I117" i="7"/>
  <c r="I119" i="7"/>
  <c r="I113" i="7"/>
  <c r="I41" i="7"/>
  <c r="I109" i="7"/>
  <c r="I111" i="7"/>
  <c r="I108" i="7"/>
  <c r="I110" i="7"/>
  <c r="I112" i="7"/>
  <c r="J77" i="9"/>
  <c r="J75" i="9"/>
  <c r="J76" i="9"/>
  <c r="J73" i="9"/>
  <c r="J74" i="9"/>
  <c r="J71" i="9"/>
  <c r="J72" i="9"/>
  <c r="I39" i="7"/>
  <c r="I40" i="7"/>
  <c r="I38" i="7"/>
  <c r="I37" i="7"/>
  <c r="I23" i="7"/>
  <c r="F410" i="19" a="1"/>
  <c r="F410" i="19" s="1"/>
  <c r="F411" i="19" a="1"/>
  <c r="F411" i="19" s="1"/>
  <c r="F412" i="19" a="1"/>
  <c r="F412" i="19" s="1"/>
  <c r="F413" i="19" a="1"/>
  <c r="F413" i="19" s="1"/>
  <c r="F414" i="19" a="1"/>
  <c r="F414" i="19" s="1"/>
  <c r="F409" i="19" a="1"/>
  <c r="F409" i="19" s="1"/>
  <c r="H409" i="19" s="1" a="1"/>
  <c r="H409" i="19" s="1"/>
  <c r="I409" i="19" s="1" a="1"/>
  <c r="E67" i="13" a="1"/>
  <c r="E67" i="13" s="1"/>
  <c r="E64" i="13" a="1"/>
  <c r="E64" i="13" s="1"/>
  <c r="E55" i="13" a="1"/>
  <c r="E55" i="13" s="1"/>
  <c r="E52" i="13" a="1"/>
  <c r="E52" i="13" s="1"/>
  <c r="E38" i="13" a="1"/>
  <c r="E38" i="13" s="1"/>
  <c r="E35" i="13" a="1"/>
  <c r="E35" i="13" s="1"/>
  <c r="E26" i="13" a="1"/>
  <c r="E26" i="13" s="1"/>
  <c r="E23" i="13" a="1"/>
  <c r="E23" i="13" s="1"/>
  <c r="E23" i="7" a="1"/>
  <c r="E23" i="7" s="1"/>
  <c r="E114" i="13" a="1"/>
  <c r="E114" i="13" s="1"/>
  <c r="E113" i="13" a="1"/>
  <c r="E113" i="13" s="1"/>
  <c r="E115" i="13" a="1"/>
  <c r="E115" i="13" s="1"/>
  <c r="H412" i="19" l="1" a="1"/>
  <c r="H412" i="19" s="1"/>
  <c r="I412" i="19" s="1" a="1"/>
  <c r="H410" i="19" a="1"/>
  <c r="H410" i="19" s="1"/>
  <c r="I410" i="19" s="1" a="1"/>
  <c r="H411" i="19" a="1"/>
  <c r="H411" i="19" s="1"/>
  <c r="I411" i="19" s="1" a="1"/>
  <c r="H414" i="19" a="1"/>
  <c r="H414" i="19" s="1"/>
  <c r="I414" i="19" s="1" a="1"/>
  <c r="H413" i="19" a="1"/>
  <c r="H413" i="19" s="1"/>
  <c r="I413" i="19" s="1" a="1"/>
  <c r="I409" i="19"/>
  <c r="F331" i="19" a="1"/>
  <c r="F331" i="19" s="1"/>
  <c r="F330" i="19" a="1"/>
  <c r="F330" i="19" s="1"/>
  <c r="F329" i="19" a="1"/>
  <c r="F329" i="19" s="1"/>
  <c r="F328" i="19" a="1"/>
  <c r="F328" i="19" s="1"/>
  <c r="F199" i="19" a="1"/>
  <c r="F199" i="19" s="1"/>
  <c r="F198" i="19" a="1"/>
  <c r="F198" i="19" s="1"/>
  <c r="F197" i="19" a="1"/>
  <c r="F197" i="19" s="1"/>
  <c r="F196" i="19" a="1"/>
  <c r="F196" i="19" s="1"/>
  <c r="F57" i="19" a="1"/>
  <c r="F57" i="19" s="1"/>
  <c r="F56" i="19" a="1"/>
  <c r="F56" i="19" s="1"/>
  <c r="F55" i="19" a="1"/>
  <c r="F55" i="19" s="1"/>
  <c r="F54" i="19" a="1"/>
  <c r="F54" i="19" s="1"/>
  <c r="I414" i="19" l="1"/>
  <c r="H55" i="19" a="1"/>
  <c r="H55" i="19" s="1"/>
  <c r="I55" i="19" s="1" a="1"/>
  <c r="H199" i="19" a="1"/>
  <c r="H199" i="19" s="1"/>
  <c r="I199" i="19" s="1" a="1"/>
  <c r="H329" i="19" a="1"/>
  <c r="H329" i="19" s="1"/>
  <c r="I329" i="19" s="1" a="1"/>
  <c r="H56" i="19" a="1"/>
  <c r="H56" i="19" s="1"/>
  <c r="I56" i="19" s="1" a="1"/>
  <c r="H330" i="19" a="1"/>
  <c r="H330" i="19" s="1"/>
  <c r="I330" i="19" s="1" a="1"/>
  <c r="I411" i="19"/>
  <c r="H331" i="19" a="1"/>
  <c r="H331" i="19" s="1"/>
  <c r="I331" i="19" s="1" a="1"/>
  <c r="H328" i="19" a="1"/>
  <c r="H328" i="19" s="1"/>
  <c r="I328" i="19" s="1" a="1"/>
  <c r="H196" i="19" a="1"/>
  <c r="H196" i="19" s="1"/>
  <c r="I196" i="19" s="1" a="1"/>
  <c r="I410" i="19"/>
  <c r="H54" i="19" a="1"/>
  <c r="H54" i="19" s="1"/>
  <c r="I54" i="19" s="1" a="1"/>
  <c r="H197" i="19" a="1"/>
  <c r="H197" i="19" s="1"/>
  <c r="I197" i="19" s="1" a="1"/>
  <c r="H57" i="19" a="1"/>
  <c r="H57" i="19" s="1"/>
  <c r="I57" i="19" s="1" a="1"/>
  <c r="H198" i="19" a="1"/>
  <c r="H198" i="19" s="1"/>
  <c r="I198" i="19" s="1" a="1"/>
  <c r="I413" i="19"/>
  <c r="I412" i="19"/>
  <c r="F200" i="19" a="1"/>
  <c r="F200" i="19" s="1"/>
  <c r="F58" i="19" a="1"/>
  <c r="F58" i="19" s="1"/>
  <c r="I57" i="19" l="1"/>
  <c r="I198" i="19"/>
  <c r="I196" i="19"/>
  <c r="I56" i="19"/>
  <c r="I329" i="19"/>
  <c r="I328" i="19"/>
  <c r="I197" i="19"/>
  <c r="I331" i="19"/>
  <c r="H200" i="19" a="1"/>
  <c r="H200" i="19" s="1"/>
  <c r="I200" i="19" s="1" a="1"/>
  <c r="I54" i="19"/>
  <c r="I199" i="19"/>
  <c r="H58" i="19" a="1"/>
  <c r="H58" i="19" s="1"/>
  <c r="I58" i="19" s="1" a="1"/>
  <c r="I330" i="19"/>
  <c r="I55" i="19"/>
  <c r="I200" i="19" l="1"/>
  <c r="I58" i="19"/>
  <c r="F326" i="19" a="1"/>
  <c r="F326" i="19" s="1"/>
  <c r="H326" i="19" l="1" a="1"/>
  <c r="H326" i="19" s="1"/>
  <c r="I326" i="19" s="1" a="1"/>
  <c r="F342" i="19" a="1"/>
  <c r="F342" i="19" s="1"/>
  <c r="H342" i="19" l="1" a="1"/>
  <c r="H342" i="19" s="1"/>
  <c r="I342" i="19" s="1" a="1"/>
  <c r="I326" i="19"/>
  <c r="E34" i="17" a="1"/>
  <c r="E34" i="17" s="1"/>
  <c r="I342" i="19" l="1"/>
  <c r="H35" i="21" a="1"/>
  <c r="H35" i="21" s="1"/>
  <c r="F355" i="19" l="1" a="1"/>
  <c r="F355" i="19" s="1"/>
  <c r="F353" i="19" a="1"/>
  <c r="F353" i="19" s="1"/>
  <c r="H353" i="19" l="1" a="1"/>
  <c r="H353" i="19" s="1"/>
  <c r="I353" i="19" s="1" a="1"/>
  <c r="H355" i="19" a="1"/>
  <c r="H355" i="19" s="1"/>
  <c r="I355" i="19" s="1" a="1"/>
  <c r="E45" i="15" a="1"/>
  <c r="E45" i="15" s="1"/>
  <c r="E46" i="15" a="1"/>
  <c r="E46" i="15" s="1"/>
  <c r="E47" i="15" a="1"/>
  <c r="E47" i="15" s="1"/>
  <c r="E48" i="15" a="1"/>
  <c r="E48" i="15" s="1"/>
  <c r="E49" i="15" a="1"/>
  <c r="E49" i="15" s="1"/>
  <c r="E44" i="15" a="1"/>
  <c r="E44" i="15" s="1"/>
  <c r="I355" i="19" l="1"/>
  <c r="I353" i="19"/>
  <c r="S20" i="22"/>
  <c r="S52" i="22"/>
  <c r="S84" i="22"/>
  <c r="S116" i="22"/>
  <c r="S148" i="22"/>
  <c r="S186" i="22"/>
  <c r="S204" i="22"/>
  <c r="S210" i="22"/>
  <c r="S228" i="22"/>
  <c r="S260" i="22"/>
  <c r="S266" i="22"/>
  <c r="S272" i="22"/>
  <c r="S292" i="22"/>
  <c r="S363" i="22"/>
  <c r="S369" i="22"/>
  <c r="S395" i="22"/>
  <c r="S401" i="22"/>
  <c r="S427" i="22"/>
  <c r="S433" i="22"/>
  <c r="S489" i="22"/>
  <c r="S495" i="22"/>
  <c r="S539" i="22"/>
  <c r="S571" i="22"/>
  <c r="S577" i="22"/>
  <c r="S595" i="22"/>
  <c r="S2" i="22"/>
  <c r="S34" i="22"/>
  <c r="S66" i="22"/>
  <c r="S98" i="22"/>
  <c r="S130" i="22"/>
  <c r="S162" i="22"/>
  <c r="S180" i="22"/>
  <c r="S351" i="22"/>
  <c r="S383" i="22"/>
  <c r="S415" i="22"/>
  <c r="S447" i="22"/>
  <c r="S459" i="22"/>
  <c r="S465" i="22"/>
  <c r="S483" i="22"/>
  <c r="S521" i="22"/>
  <c r="S527" i="22"/>
  <c r="S553" i="22"/>
  <c r="S559" i="22"/>
  <c r="S28" i="22"/>
  <c r="S60" i="22"/>
  <c r="S92" i="22"/>
  <c r="S124" i="22"/>
  <c r="S156" i="22"/>
  <c r="S194" i="22"/>
  <c r="S200" i="22"/>
  <c r="S218" i="22"/>
  <c r="S224" i="22"/>
  <c r="S236" i="22"/>
  <c r="S242" i="22"/>
  <c r="S300" i="22"/>
  <c r="S332" i="22"/>
  <c r="S515" i="22"/>
  <c r="S547" i="22"/>
  <c r="S585" i="22"/>
  <c r="S591" i="22"/>
  <c r="S10" i="22"/>
  <c r="S42" i="22"/>
  <c r="S74" i="22"/>
  <c r="S106" i="22"/>
  <c r="S138" i="22"/>
  <c r="S170" i="22"/>
  <c r="S176" i="22"/>
  <c r="S188" i="22"/>
  <c r="S212" i="22"/>
  <c r="S268" i="22"/>
  <c r="S371" i="22"/>
  <c r="S403" i="22"/>
  <c r="S435" i="22"/>
  <c r="S473" i="22"/>
  <c r="S479" i="22"/>
  <c r="S491" i="22"/>
  <c r="S579" i="22"/>
  <c r="S4" i="22"/>
  <c r="S36" i="22"/>
  <c r="S68" i="22"/>
  <c r="S100" i="22"/>
  <c r="S132" i="22"/>
  <c r="S164" i="22"/>
  <c r="S282" i="22"/>
  <c r="S308" i="22"/>
  <c r="S322" i="22"/>
  <c r="S328" i="22"/>
  <c r="S340" i="22"/>
  <c r="S347" i="22"/>
  <c r="S353" i="22"/>
  <c r="S379" i="22"/>
  <c r="S385" i="22"/>
  <c r="S411" i="22"/>
  <c r="S417" i="22"/>
  <c r="S443" i="22"/>
  <c r="S449" i="22"/>
  <c r="S467" i="22"/>
  <c r="S505" i="22"/>
  <c r="S511" i="22"/>
  <c r="S523" i="22"/>
  <c r="S555" i="22"/>
  <c r="S18" i="22"/>
  <c r="S50" i="22"/>
  <c r="S82" i="22"/>
  <c r="S114" i="22"/>
  <c r="S146" i="22"/>
  <c r="S196" i="22"/>
  <c r="S202" i="22"/>
  <c r="S208" i="22"/>
  <c r="S220" i="22"/>
  <c r="S226" i="22"/>
  <c r="S244" i="22"/>
  <c r="S258" i="22"/>
  <c r="S264" i="22"/>
  <c r="S276" i="22"/>
  <c r="S316" i="22"/>
  <c r="S367" i="22"/>
  <c r="S399" i="22"/>
  <c r="S431" i="22"/>
  <c r="S499" i="22"/>
  <c r="S537" i="22"/>
  <c r="S543" i="22"/>
  <c r="S569" i="22"/>
  <c r="S575" i="22"/>
  <c r="S587" i="22"/>
  <c r="S593" i="22"/>
  <c r="S26" i="22"/>
  <c r="S58" i="22"/>
  <c r="S90" i="22"/>
  <c r="S122" i="22"/>
  <c r="S154" i="22"/>
  <c r="S234" i="22"/>
  <c r="S240" i="22"/>
  <c r="S284" i="22"/>
  <c r="S298" i="22"/>
  <c r="S304" i="22"/>
  <c r="S324" i="22"/>
  <c r="S330" i="22"/>
  <c r="S336" i="22"/>
  <c r="S355" i="22"/>
  <c r="S387" i="22"/>
  <c r="S419" i="22"/>
  <c r="S451" i="22"/>
  <c r="S507" i="22"/>
  <c r="S513" i="22"/>
  <c r="S172" i="22"/>
  <c r="S457" i="22"/>
  <c r="S932" i="22"/>
  <c r="S952" i="22"/>
  <c r="R18" i="22"/>
  <c r="R50" i="22"/>
  <c r="R82" i="22"/>
  <c r="R114" i="22"/>
  <c r="R132" i="22"/>
  <c r="S920" i="22"/>
  <c r="R12" i="22"/>
  <c r="R44" i="22"/>
  <c r="R76" i="22"/>
  <c r="R108" i="22"/>
  <c r="R170" i="22"/>
  <c r="R176" i="22"/>
  <c r="R188" i="22"/>
  <c r="R220" i="22"/>
  <c r="R252" i="22"/>
  <c r="S252" i="22"/>
  <c r="S908" i="22"/>
  <c r="S940" i="22"/>
  <c r="R26" i="22"/>
  <c r="R58" i="22"/>
  <c r="R90" i="22"/>
  <c r="R122" i="22"/>
  <c r="R128" i="22"/>
  <c r="R140" i="22"/>
  <c r="R146" i="22"/>
  <c r="R164" i="22"/>
  <c r="R202" i="22"/>
  <c r="R208" i="22"/>
  <c r="R234" i="22"/>
  <c r="R240" i="22"/>
  <c r="R266" i="22"/>
  <c r="S12" i="22"/>
  <c r="S481" i="22"/>
  <c r="S928" i="22"/>
  <c r="S948" i="22"/>
  <c r="R20" i="22"/>
  <c r="R52" i="22"/>
  <c r="R84" i="22"/>
  <c r="R116" i="22"/>
  <c r="R196" i="22"/>
  <c r="R228" i="22"/>
  <c r="R260" i="22"/>
  <c r="S44" i="22"/>
  <c r="S475" i="22"/>
  <c r="S916" i="22"/>
  <c r="R2" i="22"/>
  <c r="R34" i="22"/>
  <c r="R66" i="22"/>
  <c r="R98" i="22"/>
  <c r="R154" i="22"/>
  <c r="R160" i="22"/>
  <c r="R172" i="22"/>
  <c r="R178" i="22"/>
  <c r="S76" i="22"/>
  <c r="S600" i="22"/>
  <c r="S936" i="22"/>
  <c r="S956" i="22"/>
  <c r="R28" i="22"/>
  <c r="R60" i="22"/>
  <c r="R92" i="22"/>
  <c r="R124" i="22"/>
  <c r="R130" i="22"/>
  <c r="R148" i="22"/>
  <c r="R204" i="22"/>
  <c r="S140" i="22"/>
  <c r="S178" i="22"/>
  <c r="S463" i="22"/>
  <c r="S563" i="22"/>
  <c r="S912" i="22"/>
  <c r="R4" i="22"/>
  <c r="R36" i="22"/>
  <c r="R68" i="22"/>
  <c r="R100" i="22"/>
  <c r="R138" i="22"/>
  <c r="R144" i="22"/>
  <c r="R156" i="22"/>
  <c r="R162" i="22"/>
  <c r="R180" i="22"/>
  <c r="R212" i="22"/>
  <c r="R244" i="22"/>
  <c r="R186" i="22"/>
  <c r="R363" i="22"/>
  <c r="R395" i="22"/>
  <c r="R427" i="22"/>
  <c r="R459" i="22"/>
  <c r="R491" i="22"/>
  <c r="R523" i="22"/>
  <c r="R555" i="22"/>
  <c r="R587" i="22"/>
  <c r="R224" i="22"/>
  <c r="R268" i="22"/>
  <c r="R300" i="22"/>
  <c r="R332" i="22"/>
  <c r="R351" i="22"/>
  <c r="R383" i="22"/>
  <c r="R415" i="22"/>
  <c r="R447" i="22"/>
  <c r="R479" i="22"/>
  <c r="R511" i="22"/>
  <c r="R543" i="22"/>
  <c r="R575" i="22"/>
  <c r="R218" i="22"/>
  <c r="R282" i="22"/>
  <c r="R288" i="22"/>
  <c r="R314" i="22"/>
  <c r="R320" i="22"/>
  <c r="R371" i="22"/>
  <c r="R403" i="22"/>
  <c r="R435" i="22"/>
  <c r="R467" i="22"/>
  <c r="R499" i="22"/>
  <c r="R531" i="22"/>
  <c r="R563" i="22"/>
  <c r="R595" i="22"/>
  <c r="S108" i="22"/>
  <c r="S531" i="22"/>
  <c r="R276" i="22"/>
  <c r="R308" i="22"/>
  <c r="R340" i="22"/>
  <c r="R359" i="22"/>
  <c r="R391" i="22"/>
  <c r="R423" i="22"/>
  <c r="R455" i="22"/>
  <c r="R487" i="22"/>
  <c r="R519" i="22"/>
  <c r="R551" i="22"/>
  <c r="R583" i="22"/>
  <c r="R10" i="22"/>
  <c r="R256" i="22"/>
  <c r="R347" i="22"/>
  <c r="R379" i="22"/>
  <c r="R411" i="22"/>
  <c r="R443" i="22"/>
  <c r="S924" i="22"/>
  <c r="R42" i="22"/>
  <c r="R250" i="22"/>
  <c r="R284" i="22"/>
  <c r="R316" i="22"/>
  <c r="R367" i="22"/>
  <c r="R399" i="22"/>
  <c r="R431" i="22"/>
  <c r="R463" i="22"/>
  <c r="R495" i="22"/>
  <c r="R527" i="22"/>
  <c r="R559" i="22"/>
  <c r="R591" i="22"/>
  <c r="R106" i="22"/>
  <c r="R192" i="22"/>
  <c r="R292" i="22"/>
  <c r="R324" i="22"/>
  <c r="R343" i="22"/>
  <c r="R375" i="22"/>
  <c r="R407" i="22"/>
  <c r="R439" i="22"/>
  <c r="R471" i="22"/>
  <c r="R503" i="22"/>
  <c r="R535" i="22"/>
  <c r="R567" i="22"/>
  <c r="R515" i="22"/>
  <c r="R875" i="22"/>
  <c r="R939" i="22"/>
  <c r="Q24" i="22"/>
  <c r="R74" i="22"/>
  <c r="R272" i="22"/>
  <c r="R355" i="22"/>
  <c r="R539" i="22"/>
  <c r="R883" i="22"/>
  <c r="R947" i="22"/>
  <c r="Q18" i="22"/>
  <c r="Q50" i="22"/>
  <c r="Q82" i="22"/>
  <c r="Q94" i="22"/>
  <c r="Q138" i="22"/>
  <c r="Q200" i="22"/>
  <c r="Q218" i="22"/>
  <c r="Q262" i="22"/>
  <c r="Q298" i="22"/>
  <c r="Q310" i="22"/>
  <c r="Q316" i="22"/>
  <c r="Q344" i="22"/>
  <c r="R387" i="22"/>
  <c r="R547" i="22"/>
  <c r="R891" i="22"/>
  <c r="R955" i="22"/>
  <c r="Q12" i="22"/>
  <c r="Q44" i="22"/>
  <c r="Q76" i="22"/>
  <c r="Q120" i="22"/>
  <c r="Q152" i="22"/>
  <c r="Q170" i="22"/>
  <c r="Q188" i="22"/>
  <c r="Q194" i="22"/>
  <c r="Q206" i="22"/>
  <c r="Q250" i="22"/>
  <c r="Q268" i="22"/>
  <c r="Q274" i="22"/>
  <c r="Q280" i="22"/>
  <c r="R304" i="22"/>
  <c r="R419" i="22"/>
  <c r="R571" i="22"/>
  <c r="R899" i="22"/>
  <c r="Q26" i="22"/>
  <c r="R236" i="22"/>
  <c r="R298" i="22"/>
  <c r="R451" i="22"/>
  <c r="R579" i="22"/>
  <c r="R336" i="22"/>
  <c r="R475" i="22"/>
  <c r="R851" i="22"/>
  <c r="R915" i="22"/>
  <c r="Q34" i="22"/>
  <c r="Q66" i="22"/>
  <c r="Q104" i="22"/>
  <c r="Q122" i="22"/>
  <c r="Q154" i="22"/>
  <c r="Q172" i="22"/>
  <c r="Q178" i="22"/>
  <c r="Q190" i="22"/>
  <c r="Q234" i="22"/>
  <c r="Q246" i="22"/>
  <c r="Q252" i="22"/>
  <c r="Q270" i="22"/>
  <c r="Q282" i="22"/>
  <c r="R507" i="22"/>
  <c r="R867" i="22"/>
  <c r="R931" i="22"/>
  <c r="Q10" i="22"/>
  <c r="Q42" i="22"/>
  <c r="Q74" i="22"/>
  <c r="Q130" i="22"/>
  <c r="Q168" i="22"/>
  <c r="Q186" i="22"/>
  <c r="Q204" i="22"/>
  <c r="Q210" i="22"/>
  <c r="Q222" i="22"/>
  <c r="Q266" i="22"/>
  <c r="Q278" i="22"/>
  <c r="Q290" i="22"/>
  <c r="Q302" i="22"/>
  <c r="Q343" i="22"/>
  <c r="Q108" i="22"/>
  <c r="Q114" i="22"/>
  <c r="Q136" i="22"/>
  <c r="Q236" i="22"/>
  <c r="Q242" i="22"/>
  <c r="Q264" i="22"/>
  <c r="Q294" i="22"/>
  <c r="Q308" i="22"/>
  <c r="Q322" i="22"/>
  <c r="Q356" i="22"/>
  <c r="Q379" i="22"/>
  <c r="Q397" i="22"/>
  <c r="Q413" i="22"/>
  <c r="Q425" i="22"/>
  <c r="Q437" i="22"/>
  <c r="Q448" i="22"/>
  <c r="Q453" i="22"/>
  <c r="Q483" i="22"/>
  <c r="R330" i="22"/>
  <c r="Q60" i="22"/>
  <c r="Q216" i="22"/>
  <c r="Q258" i="22"/>
  <c r="Q375" i="22"/>
  <c r="Q403" i="22"/>
  <c r="Q471" i="22"/>
  <c r="Q496" i="22"/>
  <c r="Q501" i="22"/>
  <c r="Q537" i="22"/>
  <c r="Q2" i="22"/>
  <c r="Q40" i="22"/>
  <c r="Q90" i="22"/>
  <c r="Q158" i="22"/>
  <c r="Q202" i="22"/>
  <c r="Q352" i="22"/>
  <c r="Q363" i="22"/>
  <c r="Q387" i="22"/>
  <c r="Q420" i="22"/>
  <c r="Q432" i="22"/>
  <c r="Q443" i="22"/>
  <c r="Q461" i="22"/>
  <c r="Q491" i="22"/>
  <c r="Q515" i="22"/>
  <c r="Q532" i="22"/>
  <c r="Q551" i="22"/>
  <c r="Q556" i="22"/>
  <c r="Q597" i="22"/>
  <c r="Q609" i="22"/>
  <c r="Q615" i="22"/>
  <c r="Q621" i="22"/>
  <c r="Q631" i="22"/>
  <c r="Q637" i="22"/>
  <c r="Q647" i="22"/>
  <c r="Q657" i="22"/>
  <c r="Q685" i="22"/>
  <c r="Q719" i="22"/>
  <c r="Q726" i="22"/>
  <c r="Q749" i="22"/>
  <c r="Q783" i="22"/>
  <c r="Q790" i="22"/>
  <c r="Q813" i="22"/>
  <c r="R483" i="22"/>
  <c r="Q56" i="22"/>
  <c r="Q110" i="22"/>
  <c r="Q124" i="22"/>
  <c r="Q238" i="22"/>
  <c r="Q332" i="22"/>
  <c r="Q347" i="22"/>
  <c r="Q376" i="22"/>
  <c r="Q393" i="22"/>
  <c r="Q399" i="22"/>
  <c r="Q427" i="22"/>
  <c r="Q439" i="22"/>
  <c r="Q521" i="22"/>
  <c r="Q527" i="22"/>
  <c r="R859" i="22"/>
  <c r="Q98" i="22"/>
  <c r="Q146" i="22"/>
  <c r="Q174" i="22"/>
  <c r="R907" i="22"/>
  <c r="Q28" i="22"/>
  <c r="Q92" i="22"/>
  <c r="Q106" i="22"/>
  <c r="Q140" i="22"/>
  <c r="Q226" i="22"/>
  <c r="Q284" i="22"/>
  <c r="Q377" i="22"/>
  <c r="Q400" i="22"/>
  <c r="Q440" i="22"/>
  <c r="Q457" i="22"/>
  <c r="Q463" i="22"/>
  <c r="Q499" i="22"/>
  <c r="Q517" i="22"/>
  <c r="Q88" i="22"/>
  <c r="Q156" i="22"/>
  <c r="Q162" i="22"/>
  <c r="Q184" i="22"/>
  <c r="Q300" i="22"/>
  <c r="Q314" i="22"/>
  <c r="Q361" i="22"/>
  <c r="Q407" i="22"/>
  <c r="Q441" i="22"/>
  <c r="Q464" i="22"/>
  <c r="Q476" i="22"/>
  <c r="Q489" i="22"/>
  <c r="Q495" i="22"/>
  <c r="Q500" i="22"/>
  <c r="Q524" i="22"/>
  <c r="Q560" i="22"/>
  <c r="Q655" i="22"/>
  <c r="Q661" i="22"/>
  <c r="Q677" i="22"/>
  <c r="Q683" i="22"/>
  <c r="Q706" i="22"/>
  <c r="Q729" i="22"/>
  <c r="Q735" i="22"/>
  <c r="Q741" i="22"/>
  <c r="Q747" i="22"/>
  <c r="Q770" i="22"/>
  <c r="Q793" i="22"/>
  <c r="Q799" i="22"/>
  <c r="Q805" i="22"/>
  <c r="Q811" i="22"/>
  <c r="Q834" i="22"/>
  <c r="Q359" i="22"/>
  <c r="Q365" i="22"/>
  <c r="Q451" i="22"/>
  <c r="Q531" i="22"/>
  <c r="Q576" i="22"/>
  <c r="Q583" i="22"/>
  <c r="Q588" i="22"/>
  <c r="Q625" i="22"/>
  <c r="Q709" i="22"/>
  <c r="Q715" i="22"/>
  <c r="Q773" i="22"/>
  <c r="Q779" i="22"/>
  <c r="Q638" i="22"/>
  <c r="Q742" i="22"/>
  <c r="Q761" i="22"/>
  <c r="Q825" i="22"/>
  <c r="Q823" i="22"/>
  <c r="Q353" i="22"/>
  <c r="Q388" i="22"/>
  <c r="Q429" i="22"/>
  <c r="Q480" i="22"/>
  <c r="Q503" i="22"/>
  <c r="Q565" i="22"/>
  <c r="Q649" i="22"/>
  <c r="Q654" i="22"/>
  <c r="Q678" i="22"/>
  <c r="Q697" i="22"/>
  <c r="Q703" i="22"/>
  <c r="Q767" i="22"/>
  <c r="Q806" i="22"/>
  <c r="Q831" i="22"/>
  <c r="Q687" i="22"/>
  <c r="Q364" i="22"/>
  <c r="Q568" i="22"/>
  <c r="Q592" i="22"/>
  <c r="Q611" i="22"/>
  <c r="Q701" i="22"/>
  <c r="Q759" i="22"/>
  <c r="R923" i="22"/>
  <c r="Q220" i="22"/>
  <c r="Q416" i="22"/>
  <c r="Q452" i="22"/>
  <c r="Q553" i="22"/>
  <c r="Q608" i="22"/>
  <c r="Q662" i="22"/>
  <c r="Q673" i="22"/>
  <c r="Q686" i="22"/>
  <c r="Q710" i="22"/>
  <c r="Q750" i="22"/>
  <c r="Q774" i="22"/>
  <c r="Q814" i="22"/>
  <c r="Q567" i="22"/>
  <c r="Q663" i="22"/>
  <c r="Q674" i="22"/>
  <c r="Q694" i="22"/>
  <c r="Q738" i="22"/>
  <c r="Q758" i="22"/>
  <c r="Q802" i="22"/>
  <c r="Q822" i="22"/>
  <c r="Q389" i="22"/>
  <c r="Q411" i="22"/>
  <c r="Q468" i="22"/>
  <c r="Q512" i="22"/>
  <c r="Q519" i="22"/>
  <c r="Q547" i="22"/>
  <c r="Q585" i="22"/>
  <c r="Q596" i="22"/>
  <c r="Q622" i="22"/>
  <c r="Q633" i="22"/>
  <c r="Q639" i="22"/>
  <c r="Q645" i="22"/>
  <c r="Q717" i="22"/>
  <c r="Q781" i="22"/>
  <c r="Q349" i="22"/>
  <c r="Q384" i="22"/>
  <c r="Q405" i="22"/>
  <c r="Q72" i="22"/>
  <c r="Q412" i="22"/>
  <c r="Q469" i="22"/>
  <c r="Q535" i="22"/>
  <c r="Q555" i="22"/>
  <c r="Q604" i="22"/>
  <c r="Q617" i="22"/>
  <c r="Q623" i="22"/>
  <c r="Q629" i="22"/>
  <c r="Q646" i="22"/>
  <c r="Q718" i="22"/>
  <c r="Q782" i="22"/>
  <c r="Q58" i="22"/>
  <c r="Q563" i="22"/>
  <c r="Q587" i="22"/>
  <c r="Q695" i="22"/>
  <c r="Q733" i="22"/>
  <c r="Q765" i="22"/>
  <c r="Q797" i="22"/>
  <c r="Q829" i="22"/>
  <c r="Q544" i="22"/>
  <c r="Q599" i="22"/>
  <c r="Q630" i="22"/>
  <c r="Q653" i="22"/>
  <c r="Q665" i="22"/>
  <c r="Q671" i="22"/>
  <c r="Q727" i="22"/>
  <c r="Q791" i="22"/>
  <c r="Q838" i="22"/>
  <c r="Q417" i="22"/>
  <c r="Q573" i="22"/>
  <c r="Q591" i="22"/>
  <c r="Q651" i="22"/>
  <c r="Q669" i="22"/>
  <c r="Q751" i="22"/>
  <c r="Q815" i="22"/>
  <c r="Q641" i="22"/>
  <c r="Q836" i="22"/>
  <c r="Q562" i="22"/>
  <c r="Q820" i="22"/>
  <c r="Q900" i="22"/>
  <c r="Q798" i="22"/>
  <c r="Q702" i="22"/>
  <c r="Q593" i="22"/>
  <c r="Q241" i="22"/>
  <c r="Q859" i="22"/>
  <c r="Q530" i="22"/>
  <c r="Q922" i="22"/>
  <c r="Q858" i="22"/>
  <c r="Q746" i="22"/>
  <c r="Q658" i="22"/>
  <c r="Q65" i="22"/>
  <c r="Q952" i="22"/>
  <c r="Q888" i="22"/>
  <c r="Q827" i="22"/>
  <c r="Q711" i="22"/>
  <c r="Q579" i="22"/>
  <c r="Q424" i="22"/>
  <c r="Q937" i="22"/>
  <c r="Q951" i="22"/>
  <c r="Q887" i="22"/>
  <c r="Q826" i="22"/>
  <c r="Q737" i="22"/>
  <c r="Q627" i="22"/>
  <c r="R916" i="22"/>
  <c r="Q817" i="22"/>
  <c r="Q550" i="22"/>
  <c r="Q756" i="22"/>
  <c r="Q595" i="22"/>
  <c r="Q525" i="22"/>
  <c r="Q100" i="22"/>
  <c r="Q942" i="22"/>
  <c r="Q722" i="22"/>
  <c r="Q901" i="22"/>
  <c r="Q792" i="22"/>
  <c r="Q594" i="22"/>
  <c r="Q373" i="22"/>
  <c r="Q788" i="22"/>
  <c r="Q640" i="22"/>
  <c r="Q572" i="22"/>
  <c r="Q459" i="22"/>
  <c r="Q350" i="22"/>
  <c r="Q149" i="22"/>
  <c r="R909" i="22"/>
  <c r="Q475" i="22"/>
  <c r="Q354" i="22"/>
  <c r="Q255" i="22"/>
  <c r="Q119" i="22"/>
  <c r="R837" i="22"/>
  <c r="R773" i="22"/>
  <c r="R709" i="22"/>
  <c r="R645" i="22"/>
  <c r="Q239" i="22"/>
  <c r="R852" i="22"/>
  <c r="Q473" i="22"/>
  <c r="Q340" i="22"/>
  <c r="Q253" i="22"/>
  <c r="Q117" i="22"/>
  <c r="R936" i="22"/>
  <c r="Q860" i="22"/>
  <c r="Q743" i="22"/>
  <c r="Q545" i="22"/>
  <c r="Q467" i="22"/>
  <c r="Q358" i="22"/>
  <c r="Q173" i="22"/>
  <c r="R881" i="22"/>
  <c r="Q478" i="22"/>
  <c r="Q398" i="22"/>
  <c r="Q273" i="22"/>
  <c r="Q115" i="22"/>
  <c r="R872" i="22"/>
  <c r="Q431" i="22"/>
  <c r="Q345" i="22"/>
  <c r="Q46" i="22"/>
  <c r="Q315" i="22"/>
  <c r="Q217" i="22"/>
  <c r="Q111" i="22"/>
  <c r="Q29" i="22"/>
  <c r="R903" i="22"/>
  <c r="R830" i="22"/>
  <c r="R766" i="22"/>
  <c r="R702" i="22"/>
  <c r="Q929" i="22"/>
  <c r="Q542" i="22"/>
  <c r="Q956" i="22"/>
  <c r="Q892" i="22"/>
  <c r="Q784" i="22"/>
  <c r="Q696" i="22"/>
  <c r="Q569" i="22"/>
  <c r="Q52" i="22"/>
  <c r="Q778" i="22"/>
  <c r="Q493" i="22"/>
  <c r="Q914" i="22"/>
  <c r="Q850" i="22"/>
  <c r="Q739" i="22"/>
  <c r="Q652" i="22"/>
  <c r="Q326" i="22"/>
  <c r="Q944" i="22"/>
  <c r="Q880" i="22"/>
  <c r="Q913" i="22"/>
  <c r="Q950" i="22"/>
  <c r="Q948" i="22"/>
  <c r="Q884" i="22"/>
  <c r="Q766" i="22"/>
  <c r="Q690" i="22"/>
  <c r="Q564" i="22"/>
  <c r="Q955" i="22"/>
  <c r="Q753" i="22"/>
  <c r="Q371" i="22"/>
  <c r="Q906" i="22"/>
  <c r="Q842" i="22"/>
  <c r="Q713" i="22"/>
  <c r="Q598" i="22"/>
  <c r="Q191" i="22"/>
  <c r="Q936" i="22"/>
  <c r="Q872" i="22"/>
  <c r="Q795" i="22"/>
  <c r="Q699" i="22"/>
  <c r="Q554" i="22"/>
  <c r="Q341" i="22"/>
  <c r="Q897" i="22"/>
  <c r="Q935" i="22"/>
  <c r="Q871" i="22"/>
  <c r="Q801" i="22"/>
  <c r="Q723" i="22"/>
  <c r="Q540" i="22"/>
  <c r="Q931" i="22"/>
  <c r="Q772" i="22"/>
  <c r="Q312" i="22"/>
  <c r="Q716" i="22"/>
  <c r="Q584" i="22"/>
  <c r="Q511" i="22"/>
  <c r="Q618" i="22"/>
  <c r="Q902" i="22"/>
  <c r="Q949" i="22"/>
  <c r="Q885" i="22"/>
  <c r="Q728" i="22"/>
  <c r="Q558" i="22"/>
  <c r="Q873" i="22"/>
  <c r="Q752" i="22"/>
  <c r="Q624" i="22"/>
  <c r="Q549" i="22"/>
  <c r="Q418" i="22"/>
  <c r="Q271" i="22"/>
  <c r="Q128" i="22"/>
  <c r="R886" i="22"/>
  <c r="Q435" i="22"/>
  <c r="Q334" i="22"/>
  <c r="Q205" i="22"/>
  <c r="Q87" i="22"/>
  <c r="Q881" i="22"/>
  <c r="Q934" i="22"/>
  <c r="Q940" i="22"/>
  <c r="Q876" i="22"/>
  <c r="Q760" i="22"/>
  <c r="Q684" i="22"/>
  <c r="Q557" i="22"/>
  <c r="Q939" i="22"/>
  <c r="Q708" i="22"/>
  <c r="Q328" i="22"/>
  <c r="Q898" i="22"/>
  <c r="Q835" i="22"/>
  <c r="Q707" i="22"/>
  <c r="Q529" i="22"/>
  <c r="Q127" i="22"/>
  <c r="Q928" i="22"/>
  <c r="Q864" i="22"/>
  <c r="Q775" i="22"/>
  <c r="Q680" i="22"/>
  <c r="Q541" i="22"/>
  <c r="Q333" i="22"/>
  <c r="Q634" i="22"/>
  <c r="Q927" i="22"/>
  <c r="Q863" i="22"/>
  <c r="Q794" i="22"/>
  <c r="Q704" i="22"/>
  <c r="Q474" i="22"/>
  <c r="Q915" i="22"/>
  <c r="Q740" i="22"/>
  <c r="Q169" i="22"/>
  <c r="Q692" i="22"/>
  <c r="Q577" i="22"/>
  <c r="Q445" i="22"/>
  <c r="Q905" i="22"/>
  <c r="Q886" i="22"/>
  <c r="Q941" i="22"/>
  <c r="Q877" i="22"/>
  <c r="Q721" i="22"/>
  <c r="Q552" i="22"/>
  <c r="Q865" i="22"/>
  <c r="Q724" i="22"/>
  <c r="Q619" i="22"/>
  <c r="Q543" i="22"/>
  <c r="Q402" i="22"/>
  <c r="Q249" i="22"/>
  <c r="Q121" i="22"/>
  <c r="R368" i="22"/>
  <c r="Q423" i="22"/>
  <c r="Q327" i="22"/>
  <c r="Q198" i="22"/>
  <c r="Q43" i="22"/>
  <c r="R813" i="22"/>
  <c r="R749" i="22"/>
  <c r="R685" i="22"/>
  <c r="R621" i="22"/>
  <c r="Q78" i="22"/>
  <c r="Q516" i="22"/>
  <c r="Q444" i="22"/>
  <c r="Q311" i="22"/>
  <c r="Q196" i="22"/>
  <c r="Q85" i="22"/>
  <c r="R835" i="22"/>
  <c r="Q837" i="22"/>
  <c r="Q679" i="22"/>
  <c r="Q502" i="22"/>
  <c r="Q415" i="22"/>
  <c r="Q317" i="22"/>
  <c r="Q97" i="22"/>
  <c r="R514" i="22"/>
  <c r="Q449" i="22"/>
  <c r="Q368" i="22"/>
  <c r="Q223" i="22"/>
  <c r="Q96" i="22"/>
  <c r="Q490" i="22"/>
  <c r="Q391" i="22"/>
  <c r="Q287" i="22"/>
  <c r="R957" i="22"/>
  <c r="Q272" i="22"/>
  <c r="Q180" i="22"/>
  <c r="Q81" i="22"/>
  <c r="R953" i="22"/>
  <c r="R882" i="22"/>
  <c r="R806" i="22"/>
  <c r="R742" i="22"/>
  <c r="R678" i="22"/>
  <c r="Q789" i="22"/>
  <c r="Q910" i="22"/>
  <c r="Q932" i="22"/>
  <c r="Q830" i="22"/>
  <c r="Q754" i="22"/>
  <c r="Q660" i="22"/>
  <c r="Q523" i="22"/>
  <c r="Q923" i="22"/>
  <c r="Q676" i="22"/>
  <c r="Q954" i="22"/>
  <c r="Q890" i="22"/>
  <c r="Q810" i="22"/>
  <c r="Q682" i="22"/>
  <c r="Q378" i="22"/>
  <c r="Q945" i="22"/>
  <c r="Q920" i="22"/>
  <c r="Q856" i="22"/>
  <c r="Q769" i="22"/>
  <c r="Q656" i="22"/>
  <c r="Q534" i="22"/>
  <c r="Q214" i="22"/>
  <c r="Q610" i="22"/>
  <c r="Q919" i="22"/>
  <c r="Q855" i="22"/>
  <c r="Q787" i="22"/>
  <c r="Q698" i="22"/>
  <c r="Q396" i="22"/>
  <c r="Q899" i="22"/>
  <c r="Q714" i="22"/>
  <c r="Q953" i="22"/>
  <c r="Q667" i="22"/>
  <c r="Q571" i="22"/>
  <c r="Q422" i="22"/>
  <c r="Q828" i="22"/>
  <c r="Q862" i="22"/>
  <c r="Q933" i="22"/>
  <c r="Q869" i="22"/>
  <c r="Q643" i="22"/>
  <c r="Q487" i="22"/>
  <c r="Q725" i="22"/>
  <c r="Q894" i="22"/>
  <c r="Q924" i="22"/>
  <c r="Q824" i="22"/>
  <c r="Q748" i="22"/>
  <c r="Q648" i="22"/>
  <c r="Q428" i="22"/>
  <c r="Q907" i="22"/>
  <c r="Q636" i="22"/>
  <c r="Q946" i="22"/>
  <c r="Q882" i="22"/>
  <c r="Q803" i="22"/>
  <c r="Q675" i="22"/>
  <c r="Q335" i="22"/>
  <c r="Q889" i="22"/>
  <c r="Q912" i="22"/>
  <c r="Q848" i="22"/>
  <c r="Q763" i="22"/>
  <c r="Q628" i="22"/>
  <c r="Q505" i="22"/>
  <c r="R893" i="22"/>
  <c r="Q681" i="22"/>
  <c r="Q854" i="22"/>
  <c r="Q908" i="22"/>
  <c r="Q812" i="22"/>
  <c r="Q720" i="22"/>
  <c r="Q606" i="22"/>
  <c r="Q321" i="22"/>
  <c r="Q875" i="22"/>
  <c r="Q575" i="22"/>
  <c r="Q930" i="22"/>
  <c r="Q866" i="22"/>
  <c r="Q771" i="22"/>
  <c r="Q664" i="22"/>
  <c r="Q80" i="22"/>
  <c r="Q745" i="22"/>
  <c r="Q896" i="22"/>
  <c r="Q833" i="22"/>
  <c r="Q731" i="22"/>
  <c r="Q603" i="22"/>
  <c r="Q447" i="22"/>
  <c r="Q434" i="22"/>
  <c r="Q528" i="22"/>
  <c r="Q895" i="22"/>
  <c r="Q832" i="22"/>
  <c r="Q757" i="22"/>
  <c r="Q650" i="22"/>
  <c r="Q276" i="22"/>
  <c r="Q843" i="22"/>
  <c r="Q582" i="22"/>
  <c r="Q786" i="22"/>
  <c r="Q614" i="22"/>
  <c r="Q539" i="22"/>
  <c r="Q235" i="22"/>
  <c r="Q135" i="22"/>
  <c r="Q780" i="22"/>
  <c r="Q909" i="22"/>
  <c r="Q845" i="22"/>
  <c r="Q600" i="22"/>
  <c r="Q394" i="22"/>
  <c r="Q816" i="22"/>
  <c r="Q666" i="22"/>
  <c r="Q578" i="22"/>
  <c r="Q470" i="22"/>
  <c r="Q366" i="22"/>
  <c r="Q177" i="22"/>
  <c r="Q23" i="22"/>
  <c r="Q481" i="22"/>
  <c r="Q360" i="22"/>
  <c r="Q269" i="22"/>
  <c r="Q134" i="22"/>
  <c r="R845" i="22"/>
  <c r="Q700" i="22"/>
  <c r="Q605" i="22"/>
  <c r="Q840" i="22"/>
  <c r="Q851" i="22"/>
  <c r="Q847" i="22"/>
  <c r="Q602" i="22"/>
  <c r="Q659" i="22"/>
  <c r="Q559" i="22"/>
  <c r="Q918" i="22"/>
  <c r="Q853" i="22"/>
  <c r="Q857" i="22"/>
  <c r="Q613" i="22"/>
  <c r="Q390" i="22"/>
  <c r="Q59" i="22"/>
  <c r="Q406" i="22"/>
  <c r="Q161" i="22"/>
  <c r="R821" i="22"/>
  <c r="R733" i="22"/>
  <c r="R653" i="22"/>
  <c r="Q189" i="22"/>
  <c r="Q498" i="22"/>
  <c r="Q370" i="22"/>
  <c r="Q211" i="22"/>
  <c r="Q62" i="22"/>
  <c r="Q868" i="22"/>
  <c r="Q691" i="22"/>
  <c r="Q485" i="22"/>
  <c r="Q369" i="22"/>
  <c r="Q131" i="22"/>
  <c r="Q520" i="22"/>
  <c r="Q409" i="22"/>
  <c r="Q230" i="22"/>
  <c r="Q55" i="22"/>
  <c r="Q442" i="22"/>
  <c r="Q330" i="22"/>
  <c r="R879" i="22"/>
  <c r="Q229" i="22"/>
  <c r="Q93" i="22"/>
  <c r="R924" i="22"/>
  <c r="R838" i="22"/>
  <c r="R750" i="22"/>
  <c r="R560" i="22"/>
  <c r="Q277" i="22"/>
  <c r="Q197" i="22"/>
  <c r="Q86" i="22"/>
  <c r="Q9" i="22"/>
  <c r="R887" i="22"/>
  <c r="R528" i="22"/>
  <c r="Q33" i="22"/>
  <c r="R928" i="22"/>
  <c r="R857" i="22"/>
  <c r="R794" i="22"/>
  <c r="R730" i="22"/>
  <c r="R666" i="22"/>
  <c r="Q305" i="22"/>
  <c r="Q225" i="22"/>
  <c r="Q133" i="22"/>
  <c r="Q39" i="22"/>
  <c r="R920" i="22"/>
  <c r="R849" i="22"/>
  <c r="R311" i="22"/>
  <c r="Q243" i="22"/>
  <c r="Q157" i="22"/>
  <c r="Q70" i="22"/>
  <c r="R933" i="22"/>
  <c r="R862" i="22"/>
  <c r="R584" i="22"/>
  <c r="Q4" i="22"/>
  <c r="R890" i="22"/>
  <c r="R815" i="22"/>
  <c r="R751" i="22"/>
  <c r="R687" i="22"/>
  <c r="R623" i="22"/>
  <c r="R317" i="22"/>
  <c r="R768" i="22"/>
  <c r="R704" i="22"/>
  <c r="R640" i="22"/>
  <c r="R574" i="22"/>
  <c r="R484" i="22"/>
  <c r="R401" i="22"/>
  <c r="R318" i="22"/>
  <c r="R237" i="22"/>
  <c r="R646" i="22"/>
  <c r="R572" i="22"/>
  <c r="R489" i="22"/>
  <c r="R406" i="22"/>
  <c r="Q878" i="22"/>
  <c r="Q938" i="22"/>
  <c r="Q808" i="22"/>
  <c r="Q921" i="22"/>
  <c r="Q839" i="22"/>
  <c r="Q383" i="22"/>
  <c r="Q522" i="22"/>
  <c r="Q546" i="22"/>
  <c r="Q846" i="22"/>
  <c r="Q785" i="22"/>
  <c r="Q849" i="22"/>
  <c r="Q601" i="22"/>
  <c r="Q385" i="22"/>
  <c r="Q53" i="22"/>
  <c r="Q395" i="22"/>
  <c r="Q155" i="22"/>
  <c r="R805" i="22"/>
  <c r="R725" i="22"/>
  <c r="R637" i="22"/>
  <c r="Q35" i="22"/>
  <c r="Q492" i="22"/>
  <c r="Q325" i="22"/>
  <c r="Q181" i="22"/>
  <c r="Q27" i="22"/>
  <c r="Q852" i="22"/>
  <c r="Q642" i="22"/>
  <c r="Q479" i="22"/>
  <c r="Q339" i="22"/>
  <c r="Q84" i="22"/>
  <c r="Q508" i="22"/>
  <c r="Q392" i="22"/>
  <c r="Q179" i="22"/>
  <c r="R950" i="22"/>
  <c r="Q419" i="22"/>
  <c r="Q208" i="22"/>
  <c r="Q336" i="22"/>
  <c r="Q199" i="22"/>
  <c r="Q916" i="22"/>
  <c r="Q874" i="22"/>
  <c r="Q744" i="22"/>
  <c r="Q586" i="22"/>
  <c r="Q821" i="22"/>
  <c r="Q348" i="22"/>
  <c r="Q926" i="22"/>
  <c r="Q518" i="22"/>
  <c r="Q800" i="22"/>
  <c r="Q620" i="22"/>
  <c r="Q841" i="22"/>
  <c r="Q590" i="22"/>
  <c r="Q374" i="22"/>
  <c r="Q45" i="22"/>
  <c r="Q372" i="22"/>
  <c r="Q147" i="22"/>
  <c r="R797" i="22"/>
  <c r="R717" i="22"/>
  <c r="R629" i="22"/>
  <c r="R945" i="22"/>
  <c r="Q486" i="22"/>
  <c r="Q318" i="22"/>
  <c r="Q166" i="22"/>
  <c r="R952" i="22"/>
  <c r="Q844" i="22"/>
  <c r="Q626" i="22"/>
  <c r="Q472" i="22"/>
  <c r="Q324" i="22"/>
  <c r="Q69" i="22"/>
  <c r="Q484" i="22"/>
  <c r="Q380" i="22"/>
  <c r="Q151" i="22"/>
  <c r="R888" i="22"/>
  <c r="Q408" i="22"/>
  <c r="Q193" i="22"/>
  <c r="Q329" i="22"/>
  <c r="Q192" i="22"/>
  <c r="Q61" i="22"/>
  <c r="R910" i="22"/>
  <c r="R814" i="22"/>
  <c r="R726" i="22"/>
  <c r="R522" i="22"/>
  <c r="Q259" i="22"/>
  <c r="Q167" i="22"/>
  <c r="Q73" i="22"/>
  <c r="R944" i="22"/>
  <c r="R873" i="22"/>
  <c r="R490" i="22"/>
  <c r="Q13" i="22"/>
  <c r="R914" i="22"/>
  <c r="R842" i="22"/>
  <c r="R778" i="22"/>
  <c r="R714" i="22"/>
  <c r="R541" i="22"/>
  <c r="Q293" i="22"/>
  <c r="Q213" i="22"/>
  <c r="Q102" i="22"/>
  <c r="Q19" i="22"/>
  <c r="R906" i="22"/>
  <c r="R833" i="22"/>
  <c r="Q331" i="22"/>
  <c r="Q231" i="22"/>
  <c r="Q132" i="22"/>
  <c r="Q57" i="22"/>
  <c r="R919" i="22"/>
  <c r="R848" i="22"/>
  <c r="R509" i="22"/>
  <c r="Q818" i="22"/>
  <c r="Q777" i="22"/>
  <c r="Q705" i="22"/>
  <c r="Q548" i="22"/>
  <c r="Q768" i="22"/>
  <c r="Q947" i="22"/>
  <c r="Q870" i="22"/>
  <c r="Q307" i="22"/>
  <c r="Q957" i="22"/>
  <c r="Q607" i="22"/>
  <c r="Q776" i="22"/>
  <c r="Q566" i="22"/>
  <c r="Q279" i="22"/>
  <c r="R902" i="22"/>
  <c r="Q342" i="22"/>
  <c r="Q112" i="22"/>
  <c r="R789" i="22"/>
  <c r="R701" i="22"/>
  <c r="R613" i="22"/>
  <c r="R929" i="22"/>
  <c r="Q462" i="22"/>
  <c r="Q283" i="22"/>
  <c r="Q159" i="22"/>
  <c r="R874" i="22"/>
  <c r="Q819" i="22"/>
  <c r="Q581" i="22"/>
  <c r="Q455" i="22"/>
  <c r="Q303" i="22"/>
  <c r="Q48" i="22"/>
  <c r="Q466" i="22"/>
  <c r="Q357" i="22"/>
  <c r="Q144" i="22"/>
  <c r="Q514" i="22"/>
  <c r="Q386" i="22"/>
  <c r="Q171" i="22"/>
  <c r="Q309" i="22"/>
  <c r="Q150" i="22"/>
  <c r="Q49" i="22"/>
  <c r="R896" i="22"/>
  <c r="R798" i="22"/>
  <c r="R718" i="22"/>
  <c r="R477" i="22"/>
  <c r="Q240" i="22"/>
  <c r="Q160" i="22"/>
  <c r="Q54" i="22"/>
  <c r="R937" i="22"/>
  <c r="R866" i="22"/>
  <c r="R445" i="22"/>
  <c r="Q7" i="22"/>
  <c r="R892" i="22"/>
  <c r="R834" i="22"/>
  <c r="R770" i="22"/>
  <c r="R706" i="22"/>
  <c r="R496" i="22"/>
  <c r="Q286" i="22"/>
  <c r="Q201" i="22"/>
  <c r="Q95" i="22"/>
  <c r="Q6" i="22"/>
  <c r="R884" i="22"/>
  <c r="R825" i="22"/>
  <c r="Q323" i="22"/>
  <c r="Q224" i="22"/>
  <c r="Q125" i="22"/>
  <c r="Q38" i="22"/>
  <c r="R912" i="22"/>
  <c r="R840" i="22"/>
  <c r="R464" i="22"/>
  <c r="R925" i="22"/>
  <c r="R854" i="22"/>
  <c r="R791" i="22"/>
  <c r="R727" i="22"/>
  <c r="R663" i="22"/>
  <c r="R599" i="22"/>
  <c r="R808" i="22"/>
  <c r="R744" i="22"/>
  <c r="R680" i="22"/>
  <c r="R616" i="22"/>
  <c r="R542" i="22"/>
  <c r="R452" i="22"/>
  <c r="R369" i="22"/>
  <c r="R299" i="22"/>
  <c r="S432" i="22"/>
  <c r="R622" i="22"/>
  <c r="R540" i="22"/>
  <c r="R457" i="22"/>
  <c r="Q734" i="22"/>
  <c r="Q670" i="22"/>
  <c r="Q616" i="22"/>
  <c r="Q943" i="22"/>
  <c r="Q762" i="22"/>
  <c r="Q883" i="22"/>
  <c r="Q736" i="22"/>
  <c r="Q291" i="22"/>
  <c r="Q925" i="22"/>
  <c r="Q570" i="22"/>
  <c r="Q712" i="22"/>
  <c r="Q536" i="22"/>
  <c r="Q228" i="22"/>
  <c r="Q504" i="22"/>
  <c r="Q320" i="22"/>
  <c r="Q21" i="22"/>
  <c r="R781" i="22"/>
  <c r="R693" i="22"/>
  <c r="R605" i="22"/>
  <c r="R922" i="22"/>
  <c r="Q456" i="22"/>
  <c r="Q275" i="22"/>
  <c r="Q153" i="22"/>
  <c r="R843" i="22"/>
  <c r="Q807" i="22"/>
  <c r="Q574" i="22"/>
  <c r="Q450" i="22"/>
  <c r="Q296" i="22"/>
  <c r="R943" i="22"/>
  <c r="Q454" i="22"/>
  <c r="Q346" i="22"/>
  <c r="Q123" i="22"/>
  <c r="Q507" i="22"/>
  <c r="Q367" i="22"/>
  <c r="Q67" i="22"/>
  <c r="Q297" i="22"/>
  <c r="Q143" i="22"/>
  <c r="Q36" i="22"/>
  <c r="R889" i="22"/>
  <c r="R790" i="22"/>
  <c r="R710" i="22"/>
  <c r="R400" i="22"/>
  <c r="Q227" i="22"/>
  <c r="Q148" i="22"/>
  <c r="Q47" i="22"/>
  <c r="R930" i="22"/>
  <c r="R844" i="22"/>
  <c r="Q612" i="22"/>
  <c r="Q319" i="22"/>
  <c r="Q561" i="22"/>
  <c r="Q911" i="22"/>
  <c r="Q730" i="22"/>
  <c r="Q867" i="22"/>
  <c r="Q644" i="22"/>
  <c r="Q14" i="22"/>
  <c r="Q917" i="22"/>
  <c r="Q458" i="22"/>
  <c r="Q688" i="22"/>
  <c r="Q513" i="22"/>
  <c r="Q215" i="22"/>
  <c r="Q494" i="22"/>
  <c r="Q313" i="22"/>
  <c r="R938" i="22"/>
  <c r="R765" i="22"/>
  <c r="R677" i="22"/>
  <c r="R597" i="22"/>
  <c r="R469" i="22"/>
  <c r="Q433" i="22"/>
  <c r="Q267" i="22"/>
  <c r="Q105" i="22"/>
  <c r="R827" i="22"/>
  <c r="Q796" i="22"/>
  <c r="Q538" i="22"/>
  <c r="Q410" i="22"/>
  <c r="Q195" i="22"/>
  <c r="R865" i="22"/>
  <c r="Q438" i="22"/>
  <c r="Q288" i="22"/>
  <c r="Q109" i="22"/>
  <c r="Q477" i="22"/>
  <c r="Q362" i="22"/>
  <c r="Q16" i="22"/>
  <c r="Q261" i="22"/>
  <c r="Q891" i="22"/>
  <c r="Q904" i="22"/>
  <c r="Q355" i="22"/>
  <c r="Q879" i="22"/>
  <c r="Q668" i="22"/>
  <c r="Q689" i="22"/>
  <c r="Q589" i="22"/>
  <c r="Q580" i="22"/>
  <c r="Q861" i="22"/>
  <c r="Q37" i="22"/>
  <c r="Q635" i="22"/>
  <c r="Q430" i="22"/>
  <c r="Q142" i="22"/>
  <c r="Q446" i="22"/>
  <c r="Q247" i="22"/>
  <c r="R829" i="22"/>
  <c r="R741" i="22"/>
  <c r="R661" i="22"/>
  <c r="Q233" i="22"/>
  <c r="Q510" i="22"/>
  <c r="Q382" i="22"/>
  <c r="Q245" i="22"/>
  <c r="Q77" i="22"/>
  <c r="R285" i="22"/>
  <c r="Q732" i="22"/>
  <c r="Q497" i="22"/>
  <c r="Q381" i="22"/>
  <c r="Q165" i="22"/>
  <c r="Q526" i="22"/>
  <c r="Q414" i="22"/>
  <c r="Q251" i="22"/>
  <c r="Q75" i="22"/>
  <c r="Q460" i="22"/>
  <c r="Q337" i="22"/>
  <c r="R895" i="22"/>
  <c r="Q248" i="22"/>
  <c r="Q99" i="22"/>
  <c r="R946" i="22"/>
  <c r="R846" i="22"/>
  <c r="R758" i="22"/>
  <c r="R670" i="22"/>
  <c r="Q289" i="22"/>
  <c r="Q203" i="22"/>
  <c r="Q116" i="22"/>
  <c r="Q15" i="22"/>
  <c r="R894" i="22"/>
  <c r="R573" i="22"/>
  <c r="S918" i="22"/>
  <c r="R935" i="22"/>
  <c r="R864" i="22"/>
  <c r="R802" i="22"/>
  <c r="R738" i="22"/>
  <c r="R674" i="22"/>
  <c r="S957" i="22"/>
  <c r="Q232" i="22"/>
  <c r="Q139" i="22"/>
  <c r="Q51" i="22"/>
  <c r="R927" i="22"/>
  <c r="R856" i="22"/>
  <c r="R349" i="22"/>
  <c r="Q256" i="22"/>
  <c r="Q163" i="22"/>
  <c r="Q89" i="22"/>
  <c r="R940" i="22"/>
  <c r="R869" i="22"/>
  <c r="R592" i="22"/>
  <c r="Q11" i="22"/>
  <c r="Q401" i="22"/>
  <c r="Q893" i="22"/>
  <c r="R757" i="22"/>
  <c r="Q755" i="22"/>
  <c r="Q465" i="22"/>
  <c r="Q3" i="22"/>
  <c r="R694" i="22"/>
  <c r="Q185" i="22"/>
  <c r="R901" i="22"/>
  <c r="Q20" i="22"/>
  <c r="R850" i="22"/>
  <c r="R722" i="22"/>
  <c r="Q299" i="22"/>
  <c r="Q126" i="22"/>
  <c r="R913" i="22"/>
  <c r="Q338" i="22"/>
  <c r="Q145" i="22"/>
  <c r="R926" i="22"/>
  <c r="R554" i="22"/>
  <c r="R904" i="22"/>
  <c r="R807" i="22"/>
  <c r="R719" i="22"/>
  <c r="R639" i="22"/>
  <c r="R279" i="22"/>
  <c r="R736" i="22"/>
  <c r="R656" i="22"/>
  <c r="R561" i="22"/>
  <c r="R446" i="22"/>
  <c r="R337" i="22"/>
  <c r="R230" i="22"/>
  <c r="R614" i="22"/>
  <c r="R508" i="22"/>
  <c r="R393" i="22"/>
  <c r="R291" i="22"/>
  <c r="R418" i="22"/>
  <c r="R335" i="22"/>
  <c r="R271" i="22"/>
  <c r="R804" i="22"/>
  <c r="R740" i="22"/>
  <c r="R676" i="22"/>
  <c r="R612" i="22"/>
  <c r="R532" i="22"/>
  <c r="R449" i="22"/>
  <c r="R366" i="22"/>
  <c r="R289" i="22"/>
  <c r="R811" i="22"/>
  <c r="R747" i="22"/>
  <c r="R683" i="22"/>
  <c r="R619" i="22"/>
  <c r="R538" i="22"/>
  <c r="R448" i="22"/>
  <c r="R365" i="22"/>
  <c r="R262" i="22"/>
  <c r="R658" i="22"/>
  <c r="R588" i="22"/>
  <c r="R505" i="22"/>
  <c r="R422" i="22"/>
  <c r="R339" i="22"/>
  <c r="S905" i="22"/>
  <c r="S841" i="22"/>
  <c r="S777" i="22"/>
  <c r="S713" i="22"/>
  <c r="S649" i="22"/>
  <c r="R761" i="22"/>
  <c r="R697" i="22"/>
  <c r="R633" i="22"/>
  <c r="R562" i="22"/>
  <c r="R472" i="22"/>
  <c r="R389" i="22"/>
  <c r="R313" i="22"/>
  <c r="R61" i="22"/>
  <c r="R232" i="22"/>
  <c r="R169" i="22"/>
  <c r="R62" i="22"/>
  <c r="S925" i="22"/>
  <c r="S858" i="22"/>
  <c r="S794" i="22"/>
  <c r="S730" i="22"/>
  <c r="S666" i="22"/>
  <c r="R198" i="22"/>
  <c r="R118" i="22"/>
  <c r="R35" i="22"/>
  <c r="S911" i="22"/>
  <c r="S848" i="22"/>
  <c r="S784" i="22"/>
  <c r="S720" i="22"/>
  <c r="S656" i="22"/>
  <c r="S469" i="22"/>
  <c r="R229" i="22"/>
  <c r="R142" i="22"/>
  <c r="R53" i="22"/>
  <c r="S929" i="22"/>
  <c r="S863" i="22"/>
  <c r="S799" i="22"/>
  <c r="S735" i="22"/>
  <c r="S671" i="22"/>
  <c r="S342" i="22"/>
  <c r="R241" i="22"/>
  <c r="R165" i="22"/>
  <c r="R91" i="22"/>
  <c r="R8" i="22"/>
  <c r="S886" i="22"/>
  <c r="S822" i="22"/>
  <c r="S758" i="22"/>
  <c r="S694" i="22"/>
  <c r="S445" i="22"/>
  <c r="R253" i="22"/>
  <c r="R159" i="22"/>
  <c r="R65" i="22"/>
  <c r="S921" i="22"/>
  <c r="S853" i="22"/>
  <c r="Q809" i="22"/>
  <c r="Q436" i="22"/>
  <c r="R669" i="22"/>
  <c r="Q509" i="22"/>
  <c r="Q351" i="22"/>
  <c r="R917" i="22"/>
  <c r="R686" i="22"/>
  <c r="Q141" i="22"/>
  <c r="R880" i="22"/>
  <c r="R956" i="22"/>
  <c r="R826" i="22"/>
  <c r="R698" i="22"/>
  <c r="Q263" i="22"/>
  <c r="Q83" i="22"/>
  <c r="R877" i="22"/>
  <c r="Q304" i="22"/>
  <c r="Q113" i="22"/>
  <c r="R905" i="22"/>
  <c r="R456" i="22"/>
  <c r="R897" i="22"/>
  <c r="R799" i="22"/>
  <c r="R711" i="22"/>
  <c r="R631" i="22"/>
  <c r="R113" i="22"/>
  <c r="R728" i="22"/>
  <c r="R648" i="22"/>
  <c r="R548" i="22"/>
  <c r="R433" i="22"/>
  <c r="R331" i="22"/>
  <c r="R29" i="22"/>
  <c r="R606" i="22"/>
  <c r="R502" i="22"/>
  <c r="R380" i="22"/>
  <c r="R278" i="22"/>
  <c r="R405" i="22"/>
  <c r="R329" i="22"/>
  <c r="R205" i="22"/>
  <c r="R796" i="22"/>
  <c r="R732" i="22"/>
  <c r="R668" i="22"/>
  <c r="R604" i="22"/>
  <c r="R526" i="22"/>
  <c r="R436" i="22"/>
  <c r="R353" i="22"/>
  <c r="R283" i="22"/>
  <c r="R803" i="22"/>
  <c r="R739" i="22"/>
  <c r="R675" i="22"/>
  <c r="R611" i="22"/>
  <c r="R525" i="22"/>
  <c r="R442" i="22"/>
  <c r="R352" i="22"/>
  <c r="R149" i="22"/>
  <c r="R650" i="22"/>
  <c r="R582" i="22"/>
  <c r="R492" i="22"/>
  <c r="R409" i="22"/>
  <c r="R326" i="22"/>
  <c r="S897" i="22"/>
  <c r="S833" i="22"/>
  <c r="S769" i="22"/>
  <c r="S705" i="22"/>
  <c r="R817" i="22"/>
  <c r="R753" i="22"/>
  <c r="R689" i="22"/>
  <c r="R625" i="22"/>
  <c r="R549" i="22"/>
  <c r="R466" i="22"/>
  <c r="R376" i="22"/>
  <c r="R306" i="22"/>
  <c r="S951" i="22"/>
  <c r="R225" i="22"/>
  <c r="R150" i="22"/>
  <c r="R56" i="22"/>
  <c r="S919" i="22"/>
  <c r="S850" i="22"/>
  <c r="S786" i="22"/>
  <c r="S722" i="22"/>
  <c r="S658" i="22"/>
  <c r="R179" i="22"/>
  <c r="R112" i="22"/>
  <c r="R22" i="22"/>
  <c r="S904" i="22"/>
  <c r="S840" i="22"/>
  <c r="S776" i="22"/>
  <c r="S712" i="22"/>
  <c r="S648" i="22"/>
  <c r="S271" i="22"/>
  <c r="R223" i="22"/>
  <c r="R136" i="22"/>
  <c r="R47" i="22"/>
  <c r="S923" i="22"/>
  <c r="S855" i="22"/>
  <c r="S791" i="22"/>
  <c r="S727" i="22"/>
  <c r="Q482" i="22"/>
  <c r="Q672" i="22"/>
  <c r="R199" i="22"/>
  <c r="Q404" i="22"/>
  <c r="Q8" i="22"/>
  <c r="R860" i="22"/>
  <c r="R552" i="22"/>
  <c r="Q129" i="22"/>
  <c r="R836" i="22"/>
  <c r="R949" i="22"/>
  <c r="R818" i="22"/>
  <c r="R690" i="22"/>
  <c r="Q257" i="22"/>
  <c r="Q71" i="22"/>
  <c r="R870" i="22"/>
  <c r="Q292" i="22"/>
  <c r="Q107" i="22"/>
  <c r="R898" i="22"/>
  <c r="R394" i="22"/>
  <c r="R868" i="22"/>
  <c r="R783" i="22"/>
  <c r="R703" i="22"/>
  <c r="R615" i="22"/>
  <c r="R800" i="22"/>
  <c r="R720" i="22"/>
  <c r="R632" i="22"/>
  <c r="R529" i="22"/>
  <c r="R420" i="22"/>
  <c r="R312" i="22"/>
  <c r="S400" i="22"/>
  <c r="R598" i="22"/>
  <c r="R476" i="22"/>
  <c r="R374" i="22"/>
  <c r="R243" i="22"/>
  <c r="R392" i="22"/>
  <c r="R322" i="22"/>
  <c r="R119" i="22"/>
  <c r="R788" i="22"/>
  <c r="R724" i="22"/>
  <c r="R660" i="22"/>
  <c r="R596" i="22"/>
  <c r="R513" i="22"/>
  <c r="R430" i="22"/>
  <c r="R334" i="22"/>
  <c r="R270" i="22"/>
  <c r="R795" i="22"/>
  <c r="R731" i="22"/>
  <c r="R667" i="22"/>
  <c r="R603" i="22"/>
  <c r="R512" i="22"/>
  <c r="R429" i="22"/>
  <c r="R346" i="22"/>
  <c r="R125" i="22"/>
  <c r="R642" i="22"/>
  <c r="R569" i="22"/>
  <c r="R486" i="22"/>
  <c r="R396" i="22"/>
  <c r="R307" i="22"/>
  <c r="S889" i="22"/>
  <c r="S825" i="22"/>
  <c r="S761" i="22"/>
  <c r="S697" i="22"/>
  <c r="R809" i="22"/>
  <c r="R745" i="22"/>
  <c r="R681" i="22"/>
  <c r="R617" i="22"/>
  <c r="R536" i="22"/>
  <c r="R453" i="22"/>
  <c r="R370" i="22"/>
  <c r="R293" i="22"/>
  <c r="S209" i="22"/>
  <c r="R219" i="22"/>
  <c r="R126" i="22"/>
  <c r="R43" i="22"/>
  <c r="S906" i="22"/>
  <c r="S842" i="22"/>
  <c r="S778" i="22"/>
  <c r="S714" i="22"/>
  <c r="S650" i="22"/>
  <c r="R173" i="22"/>
  <c r="R99" i="22"/>
  <c r="R16" i="22"/>
  <c r="S896" i="22"/>
  <c r="S832" i="22"/>
  <c r="S768" i="22"/>
  <c r="S704" i="22"/>
  <c r="S640" i="22"/>
  <c r="S115" i="22"/>
  <c r="R217" i="22"/>
  <c r="R117" i="22"/>
  <c r="R41" i="22"/>
  <c r="S910" i="22"/>
  <c r="S847" i="22"/>
  <c r="S783" i="22"/>
  <c r="S719" i="22"/>
  <c r="S655" i="22"/>
  <c r="S215" i="22"/>
  <c r="R222" i="22"/>
  <c r="R141" i="22"/>
  <c r="R72" i="22"/>
  <c r="S941" i="22"/>
  <c r="S870" i="22"/>
  <c r="S806" i="22"/>
  <c r="S742" i="22"/>
  <c r="S678" i="22"/>
  <c r="S381" i="22"/>
  <c r="R221" i="22"/>
  <c r="R134" i="22"/>
  <c r="R39" i="22"/>
  <c r="S901" i="22"/>
  <c r="S837" i="22"/>
  <c r="S773" i="22"/>
  <c r="S709" i="22"/>
  <c r="S582" i="22"/>
  <c r="R259" i="22"/>
  <c r="R133" i="22"/>
  <c r="R38" i="22"/>
  <c r="S914" i="22"/>
  <c r="S844" i="22"/>
  <c r="S780" i="22"/>
  <c r="S716" i="22"/>
  <c r="S652" i="22"/>
  <c r="R245" i="22"/>
  <c r="R181" i="22"/>
  <c r="R101" i="22"/>
  <c r="R25" i="22"/>
  <c r="S891" i="22"/>
  <c r="S827" i="22"/>
  <c r="S763" i="22"/>
  <c r="S699" i="22"/>
  <c r="S557" i="22"/>
  <c r="S64" i="22"/>
  <c r="S583" i="22"/>
  <c r="S501" i="22"/>
  <c r="S414" i="22"/>
  <c r="S278" i="22"/>
  <c r="S173" i="22"/>
  <c r="S97" i="22"/>
  <c r="S7" i="22"/>
  <c r="S550" i="22"/>
  <c r="S450" i="22"/>
  <c r="S386" i="22"/>
  <c r="S329" i="22"/>
  <c r="S239" i="22"/>
  <c r="S133" i="22"/>
  <c r="S57" i="22"/>
  <c r="S614" i="22"/>
  <c r="S492" i="22"/>
  <c r="S404" i="22"/>
  <c r="S269" i="22"/>
  <c r="S171" i="22"/>
  <c r="S88" i="22"/>
  <c r="S645" i="22"/>
  <c r="S586" i="22"/>
  <c r="S516" i="22"/>
  <c r="S391" i="22"/>
  <c r="S275" i="22"/>
  <c r="S219" i="22"/>
  <c r="S125" i="22"/>
  <c r="S49" i="22"/>
  <c r="S612" i="22"/>
  <c r="S535" i="22"/>
  <c r="S460" i="22"/>
  <c r="S397" i="22"/>
  <c r="S339" i="22"/>
  <c r="S274" i="22"/>
  <c r="S150" i="22"/>
  <c r="S67" i="22"/>
  <c r="S635" i="22"/>
  <c r="Q903" i="22"/>
  <c r="Q506" i="22"/>
  <c r="Q533" i="22"/>
  <c r="Q187" i="22"/>
  <c r="Q254" i="22"/>
  <c r="R853" i="22"/>
  <c r="Q301" i="22"/>
  <c r="Q79" i="22"/>
  <c r="R828" i="22"/>
  <c r="R942" i="22"/>
  <c r="R810" i="22"/>
  <c r="R682" i="22"/>
  <c r="Q244" i="22"/>
  <c r="Q64" i="22"/>
  <c r="R863" i="22"/>
  <c r="Q285" i="22"/>
  <c r="Q101" i="22"/>
  <c r="R876" i="22"/>
  <c r="Q30" i="22"/>
  <c r="R861" i="22"/>
  <c r="R775" i="22"/>
  <c r="R695" i="22"/>
  <c r="R607" i="22"/>
  <c r="R792" i="22"/>
  <c r="R712" i="22"/>
  <c r="R624" i="22"/>
  <c r="R516" i="22"/>
  <c r="R414" i="22"/>
  <c r="R305" i="22"/>
  <c r="S368" i="22"/>
  <c r="R585" i="22"/>
  <c r="R470" i="22"/>
  <c r="R361" i="22"/>
  <c r="R168" i="22"/>
  <c r="R386" i="22"/>
  <c r="R309" i="22"/>
  <c r="R49" i="22"/>
  <c r="R780" i="22"/>
  <c r="R716" i="22"/>
  <c r="R652" i="22"/>
  <c r="R590" i="22"/>
  <c r="R500" i="22"/>
  <c r="R417" i="22"/>
  <c r="R328" i="22"/>
  <c r="R263" i="22"/>
  <c r="R787" i="22"/>
  <c r="R723" i="22"/>
  <c r="R659" i="22"/>
  <c r="R589" i="22"/>
  <c r="R506" i="22"/>
  <c r="R416" i="22"/>
  <c r="R333" i="22"/>
  <c r="R55" i="22"/>
  <c r="R634" i="22"/>
  <c r="R556" i="22"/>
  <c r="R473" i="22"/>
  <c r="R390" i="22"/>
  <c r="R294" i="22"/>
  <c r="S881" i="22"/>
  <c r="S817" i="22"/>
  <c r="S753" i="22"/>
  <c r="S689" i="22"/>
  <c r="R801" i="22"/>
  <c r="R737" i="22"/>
  <c r="R673" i="22"/>
  <c r="R609" i="22"/>
  <c r="R530" i="22"/>
  <c r="R440" i="22"/>
  <c r="R357" i="22"/>
  <c r="R287" i="22"/>
  <c r="S185" i="22"/>
  <c r="R206" i="22"/>
  <c r="R120" i="22"/>
  <c r="R30" i="22"/>
  <c r="S898" i="22"/>
  <c r="S834" i="22"/>
  <c r="S770" i="22"/>
  <c r="S706" i="22"/>
  <c r="S525" i="22"/>
  <c r="R167" i="22"/>
  <c r="R86" i="22"/>
  <c r="R3" i="22"/>
  <c r="S888" i="22"/>
  <c r="S824" i="22"/>
  <c r="S760" i="22"/>
  <c r="S696" i="22"/>
  <c r="S632" i="22"/>
  <c r="Q693" i="22"/>
  <c r="Q207" i="22"/>
  <c r="Q421" i="22"/>
  <c r="R858" i="22"/>
  <c r="Q137" i="22"/>
  <c r="R822" i="22"/>
  <c r="Q295" i="22"/>
  <c r="Q41" i="22"/>
  <c r="R520" i="22"/>
  <c r="R921" i="22"/>
  <c r="R786" i="22"/>
  <c r="R586" i="22"/>
  <c r="Q219" i="22"/>
  <c r="Q32" i="22"/>
  <c r="R841" i="22"/>
  <c r="Q237" i="22"/>
  <c r="Q63" i="22"/>
  <c r="R855" i="22"/>
  <c r="R954" i="22"/>
  <c r="R847" i="22"/>
  <c r="R767" i="22"/>
  <c r="R679" i="22"/>
  <c r="R546" i="22"/>
  <c r="R784" i="22"/>
  <c r="R696" i="22"/>
  <c r="R608" i="22"/>
  <c r="R510" i="22"/>
  <c r="R388" i="22"/>
  <c r="R286" i="22"/>
  <c r="R662" i="22"/>
  <c r="R566" i="22"/>
  <c r="R444" i="22"/>
  <c r="R348" i="22"/>
  <c r="R81" i="22"/>
  <c r="R373" i="22"/>
  <c r="R303" i="22"/>
  <c r="S931" i="22"/>
  <c r="R772" i="22"/>
  <c r="R708" i="22"/>
  <c r="R644" i="22"/>
  <c r="R577" i="22"/>
  <c r="R494" i="22"/>
  <c r="R404" i="22"/>
  <c r="R321" i="22"/>
  <c r="R174" i="22"/>
  <c r="R779" i="22"/>
  <c r="R715" i="22"/>
  <c r="R651" i="22"/>
  <c r="R576" i="22"/>
  <c r="R493" i="22"/>
  <c r="R410" i="22"/>
  <c r="R327" i="22"/>
  <c r="S937" i="22"/>
  <c r="R626" i="22"/>
  <c r="R550" i="22"/>
  <c r="R460" i="22"/>
  <c r="R377" i="22"/>
  <c r="R275" i="22"/>
  <c r="S873" i="22"/>
  <c r="S809" i="22"/>
  <c r="S745" i="22"/>
  <c r="S681" i="22"/>
  <c r="R793" i="22"/>
  <c r="R729" i="22"/>
  <c r="R665" i="22"/>
  <c r="R601" i="22"/>
  <c r="R517" i="22"/>
  <c r="R434" i="22"/>
  <c r="R344" i="22"/>
  <c r="R281" i="22"/>
  <c r="R264" i="22"/>
  <c r="R200" i="22"/>
  <c r="R107" i="22"/>
  <c r="R24" i="22"/>
  <c r="S890" i="22"/>
  <c r="S826" i="22"/>
  <c r="S762" i="22"/>
  <c r="S698" i="22"/>
  <c r="S265" i="22"/>
  <c r="R161" i="22"/>
  <c r="R80" i="22"/>
  <c r="S950" i="22"/>
  <c r="S880" i="22"/>
  <c r="S816" i="22"/>
  <c r="S752" i="22"/>
  <c r="S688" i="22"/>
  <c r="S624" i="22"/>
  <c r="R261" i="22"/>
  <c r="R197" i="22"/>
  <c r="R105" i="22"/>
  <c r="R15" i="22"/>
  <c r="S895" i="22"/>
  <c r="S831" i="22"/>
  <c r="Q804" i="22"/>
  <c r="Q488" i="22"/>
  <c r="Q260" i="22"/>
  <c r="Q426" i="22"/>
  <c r="Q118" i="22"/>
  <c r="R782" i="22"/>
  <c r="Q265" i="22"/>
  <c r="Q22" i="22"/>
  <c r="R565" i="22"/>
  <c r="R885" i="22"/>
  <c r="R762" i="22"/>
  <c r="R488" i="22"/>
  <c r="Q183" i="22"/>
  <c r="R948" i="22"/>
  <c r="R578" i="22"/>
  <c r="Q212" i="22"/>
  <c r="Q31" i="22"/>
  <c r="R832" i="22"/>
  <c r="R932" i="22"/>
  <c r="R839" i="22"/>
  <c r="R759" i="22"/>
  <c r="R671" i="22"/>
  <c r="R501" i="22"/>
  <c r="R776" i="22"/>
  <c r="R688" i="22"/>
  <c r="R600" i="22"/>
  <c r="R497" i="22"/>
  <c r="R382" i="22"/>
  <c r="R280" i="22"/>
  <c r="R654" i="22"/>
  <c r="R553" i="22"/>
  <c r="R438" i="22"/>
  <c r="R342" i="22"/>
  <c r="R450" i="22"/>
  <c r="R360" i="22"/>
  <c r="R297" i="22"/>
  <c r="S70" i="22"/>
  <c r="R764" i="22"/>
  <c r="R700" i="22"/>
  <c r="R636" i="22"/>
  <c r="R564" i="22"/>
  <c r="R481" i="22"/>
  <c r="R398" i="22"/>
  <c r="R315" i="22"/>
  <c r="R87" i="22"/>
  <c r="R771" i="22"/>
  <c r="R707" i="22"/>
  <c r="R643" i="22"/>
  <c r="R570" i="22"/>
  <c r="R480" i="22"/>
  <c r="R397" i="22"/>
  <c r="R301" i="22"/>
  <c r="S594" i="22"/>
  <c r="R618" i="22"/>
  <c r="R537" i="22"/>
  <c r="R454" i="22"/>
  <c r="R364" i="22"/>
  <c r="R93" i="22"/>
  <c r="S865" i="22"/>
  <c r="S801" i="22"/>
  <c r="S737" i="22"/>
  <c r="S673" i="22"/>
  <c r="R785" i="22"/>
  <c r="R721" i="22"/>
  <c r="R657" i="22"/>
  <c r="R594" i="22"/>
  <c r="R504" i="22"/>
  <c r="R421" i="22"/>
  <c r="R338" i="22"/>
  <c r="R274" i="22"/>
  <c r="R257" i="22"/>
  <c r="R193" i="22"/>
  <c r="R94" i="22"/>
  <c r="R11" i="22"/>
  <c r="S882" i="22"/>
  <c r="S818" i="22"/>
  <c r="S754" i="22"/>
  <c r="S690" i="22"/>
  <c r="S102" i="22"/>
  <c r="R155" i="22"/>
  <c r="R67" i="22"/>
  <c r="S943" i="22"/>
  <c r="S872" i="22"/>
  <c r="S808" i="22"/>
  <c r="S744" i="22"/>
  <c r="S680" i="22"/>
  <c r="S616" i="22"/>
  <c r="R255" i="22"/>
  <c r="R191" i="22"/>
  <c r="R85" i="22"/>
  <c r="R9" i="22"/>
  <c r="S887" i="22"/>
  <c r="S823" i="22"/>
  <c r="S759" i="22"/>
  <c r="S695" i="22"/>
  <c r="S438" i="22"/>
  <c r="S6" i="22"/>
  <c r="R203" i="22"/>
  <c r="R123" i="22"/>
  <c r="R40" i="22"/>
  <c r="S909" i="22"/>
  <c r="S846" i="22"/>
  <c r="S782" i="22"/>
  <c r="S718" i="22"/>
  <c r="S654" i="22"/>
  <c r="S277" i="22"/>
  <c r="R183" i="22"/>
  <c r="R97" i="22"/>
  <c r="R7" i="22"/>
  <c r="S877" i="22"/>
  <c r="Q764" i="22"/>
  <c r="R900" i="22"/>
  <c r="R819" i="22"/>
  <c r="Q103" i="22"/>
  <c r="Q17" i="22"/>
  <c r="R734" i="22"/>
  <c r="Q209" i="22"/>
  <c r="R908" i="22"/>
  <c r="R413" i="22"/>
  <c r="R871" i="22"/>
  <c r="R746" i="22"/>
  <c r="R381" i="22"/>
  <c r="Q164" i="22"/>
  <c r="R934" i="22"/>
  <c r="R426" i="22"/>
  <c r="Q175" i="22"/>
  <c r="Q5" i="22"/>
  <c r="R816" i="22"/>
  <c r="R911" i="22"/>
  <c r="R823" i="22"/>
  <c r="R735" i="22"/>
  <c r="R647" i="22"/>
  <c r="R362" i="22"/>
  <c r="R752" i="22"/>
  <c r="R664" i="22"/>
  <c r="R580" i="22"/>
  <c r="R465" i="22"/>
  <c r="R350" i="22"/>
  <c r="R267" i="22"/>
  <c r="R630" i="22"/>
  <c r="R521" i="22"/>
  <c r="R412" i="22"/>
  <c r="R310" i="22"/>
  <c r="R424" i="22"/>
  <c r="R341" i="22"/>
  <c r="R277" i="22"/>
  <c r="R812" i="22"/>
  <c r="R748" i="22"/>
  <c r="R684" i="22"/>
  <c r="R620" i="22"/>
  <c r="R545" i="22"/>
  <c r="R462" i="22"/>
  <c r="R372" i="22"/>
  <c r="R296" i="22"/>
  <c r="S500" i="22"/>
  <c r="R755" i="22"/>
  <c r="R691" i="22"/>
  <c r="R627" i="22"/>
  <c r="R544" i="22"/>
  <c r="R461" i="22"/>
  <c r="R378" i="22"/>
  <c r="R269" i="22"/>
  <c r="S147" i="22"/>
  <c r="R602" i="22"/>
  <c r="R518" i="22"/>
  <c r="R428" i="22"/>
  <c r="R345" i="22"/>
  <c r="S944" i="22"/>
  <c r="S849" i="22"/>
  <c r="S785" i="22"/>
  <c r="S721" i="22"/>
  <c r="S657" i="22"/>
  <c r="R769" i="22"/>
  <c r="R705" i="22"/>
  <c r="R641" i="22"/>
  <c r="R568" i="22"/>
  <c r="R485" i="22"/>
  <c r="R402" i="22"/>
  <c r="R319" i="22"/>
  <c r="R131" i="22"/>
  <c r="R238" i="22"/>
  <c r="R175" i="22"/>
  <c r="R75" i="22"/>
  <c r="S938" i="22"/>
  <c r="S866" i="22"/>
  <c r="S802" i="22"/>
  <c r="S738" i="22"/>
  <c r="S674" i="22"/>
  <c r="R211" i="22"/>
  <c r="R137" i="22"/>
  <c r="R48" i="22"/>
  <c r="S917" i="22"/>
  <c r="S856" i="22"/>
  <c r="S792" i="22"/>
  <c r="S728" i="22"/>
  <c r="S664" i="22"/>
  <c r="S538" i="22"/>
  <c r="R242" i="22"/>
  <c r="R166" i="22"/>
  <c r="R73" i="22"/>
  <c r="S942" i="22"/>
  <c r="S871" i="22"/>
  <c r="S807" i="22"/>
  <c r="S743" i="22"/>
  <c r="S679" i="22"/>
  <c r="S374" i="22"/>
  <c r="R248" i="22"/>
  <c r="R184" i="22"/>
  <c r="R104" i="22"/>
  <c r="R14" i="22"/>
  <c r="S894" i="22"/>
  <c r="S830" i="22"/>
  <c r="S766" i="22"/>
  <c r="S702" i="22"/>
  <c r="S544" i="22"/>
  <c r="S51" i="22"/>
  <c r="R171" i="22"/>
  <c r="R71" i="22"/>
  <c r="S934" i="22"/>
  <c r="S861" i="22"/>
  <c r="S797" i="22"/>
  <c r="S733" i="22"/>
  <c r="S669" i="22"/>
  <c r="S197" i="22"/>
  <c r="R182" i="22"/>
  <c r="R70" i="22"/>
  <c r="S947" i="22"/>
  <c r="S868" i="22"/>
  <c r="S804" i="22"/>
  <c r="S740" i="22"/>
  <c r="S676" i="22"/>
  <c r="S96" i="22"/>
  <c r="R207" i="22"/>
  <c r="R139" i="22"/>
  <c r="R57" i="22"/>
  <c r="S913" i="22"/>
  <c r="S851" i="22"/>
  <c r="S787" i="22"/>
  <c r="S723" i="22"/>
  <c r="S659" i="22"/>
  <c r="S227" i="22"/>
  <c r="S609" i="22"/>
  <c r="S532" i="22"/>
  <c r="S458" i="22"/>
  <c r="S343" i="22"/>
  <c r="S198" i="22"/>
  <c r="S129" i="22"/>
  <c r="S39" i="22"/>
  <c r="S607" i="22"/>
  <c r="S493" i="22"/>
  <c r="S412" i="22"/>
  <c r="S348" i="22"/>
  <c r="S290" i="22"/>
  <c r="S165" i="22"/>
  <c r="S89" i="22"/>
  <c r="S638" i="22"/>
  <c r="S549" i="22"/>
  <c r="S456" i="22"/>
  <c r="S302" i="22"/>
  <c r="S189" i="22"/>
  <c r="S120" i="22"/>
  <c r="S30" i="22"/>
  <c r="S605" i="22"/>
  <c r="S542" i="22"/>
  <c r="S430" i="22"/>
  <c r="S301" i="22"/>
  <c r="S237" i="22"/>
  <c r="S157" i="22"/>
  <c r="S81" i="22"/>
  <c r="S636" i="22"/>
  <c r="S560" i="22"/>
  <c r="S497" i="22"/>
  <c r="S422" i="22"/>
  <c r="S358" i="22"/>
  <c r="S294" i="22"/>
  <c r="S206" i="22"/>
  <c r="S99" i="22"/>
  <c r="S16" i="22"/>
  <c r="S596" i="22"/>
  <c r="S496" i="22"/>
  <c r="Q632" i="22"/>
  <c r="R482" i="22"/>
  <c r="Q25" i="22"/>
  <c r="R672" i="22"/>
  <c r="R323" i="22"/>
  <c r="R558" i="22"/>
  <c r="R557" i="22"/>
  <c r="R358" i="22"/>
  <c r="R649" i="22"/>
  <c r="R88" i="22"/>
  <c r="R54" i="22"/>
  <c r="R249" i="22"/>
  <c r="S879" i="22"/>
  <c r="S687" i="22"/>
  <c r="R254" i="22"/>
  <c r="R110" i="22"/>
  <c r="S902" i="22"/>
  <c r="S774" i="22"/>
  <c r="S646" i="22"/>
  <c r="R177" i="22"/>
  <c r="S954" i="22"/>
  <c r="S813" i="22"/>
  <c r="S725" i="22"/>
  <c r="S551" i="22"/>
  <c r="R214" i="22"/>
  <c r="R64" i="22"/>
  <c r="S900" i="22"/>
  <c r="S820" i="22"/>
  <c r="S732" i="22"/>
  <c r="S519" i="22"/>
  <c r="R226" i="22"/>
  <c r="R127" i="22"/>
  <c r="R5" i="22"/>
  <c r="S867" i="22"/>
  <c r="S779" i="22"/>
  <c r="S691" i="22"/>
  <c r="S394" i="22"/>
  <c r="S601" i="22"/>
  <c r="S482" i="22"/>
  <c r="S375" i="22"/>
  <c r="S192" i="22"/>
  <c r="S77" i="22"/>
  <c r="S623" i="22"/>
  <c r="S487" i="22"/>
  <c r="S380" i="22"/>
  <c r="C27" i="4" s="1" a="1"/>
  <c r="C27" i="4" s="1"/>
  <c r="S303" i="22"/>
  <c r="S159" i="22"/>
  <c r="S37" i="22"/>
  <c r="S580" i="22"/>
  <c r="S436" i="22"/>
  <c r="S251" i="22"/>
  <c r="S139" i="22"/>
  <c r="S24" i="22"/>
  <c r="S574" i="22"/>
  <c r="S461" i="22"/>
  <c r="S295" i="22"/>
  <c r="S207" i="22"/>
  <c r="S93" i="22"/>
  <c r="S628" i="22"/>
  <c r="S528" i="22"/>
  <c r="S442" i="22"/>
  <c r="S352" i="22"/>
  <c r="S262" i="22"/>
  <c r="S118" i="22"/>
  <c r="S3" i="22"/>
  <c r="S566" i="22"/>
  <c r="S453" i="22"/>
  <c r="S389" i="22"/>
  <c r="S320" i="22"/>
  <c r="S261" i="22"/>
  <c r="S169" i="22"/>
  <c r="S79" i="22"/>
  <c r="S642" i="22"/>
  <c r="S565" i="22"/>
  <c r="S452" i="22"/>
  <c r="S337" i="22"/>
  <c r="S279" i="22"/>
  <c r="S193" i="22"/>
  <c r="S104" i="22"/>
  <c r="S14" i="22"/>
  <c r="S568" i="22"/>
  <c r="S346" i="22"/>
  <c r="S643" i="22"/>
  <c r="S441" i="22"/>
  <c r="S313" i="22"/>
  <c r="S73" i="22"/>
  <c r="S440" i="22"/>
  <c r="H35" i="4" s="1" a="1"/>
  <c r="H35" i="4" s="1"/>
  <c r="S174" i="22"/>
  <c r="S286" i="22"/>
  <c r="S388" i="22"/>
  <c r="R699" i="22"/>
  <c r="S711" i="22"/>
  <c r="R33" i="22"/>
  <c r="S836" i="22"/>
  <c r="S715" i="22"/>
  <c r="S639" i="22"/>
  <c r="S69" i="22"/>
  <c r="S296" i="22"/>
  <c r="S333" i="22"/>
  <c r="S554" i="22"/>
  <c r="S144" i="22"/>
  <c r="S402" i="22"/>
  <c r="C61" i="4" s="1" a="1"/>
  <c r="C61" i="4" s="1"/>
  <c r="S105" i="22"/>
  <c r="S217" i="22"/>
  <c r="Q306" i="22"/>
  <c r="R878" i="22"/>
  <c r="R824" i="22"/>
  <c r="R593" i="22"/>
  <c r="R437" i="22"/>
  <c r="R468" i="22"/>
  <c r="R474" i="22"/>
  <c r="R23" i="22"/>
  <c r="R581" i="22"/>
  <c r="S945" i="22"/>
  <c r="S930" i="22"/>
  <c r="R210" i="22"/>
  <c r="S839" i="22"/>
  <c r="S663" i="22"/>
  <c r="R235" i="22"/>
  <c r="R78" i="22"/>
  <c r="S878" i="22"/>
  <c r="S750" i="22"/>
  <c r="S413" i="22"/>
  <c r="R153" i="22"/>
  <c r="S915" i="22"/>
  <c r="S805" i="22"/>
  <c r="S717" i="22"/>
  <c r="S488" i="22"/>
  <c r="R195" i="22"/>
  <c r="R51" i="22"/>
  <c r="S892" i="22"/>
  <c r="S812" i="22"/>
  <c r="S724" i="22"/>
  <c r="S291" i="22"/>
  <c r="R213" i="22"/>
  <c r="R121" i="22"/>
  <c r="S946" i="22"/>
  <c r="S859" i="22"/>
  <c r="S771" i="22"/>
  <c r="S683" i="22"/>
  <c r="S362" i="22"/>
  <c r="S589" i="22"/>
  <c r="S476" i="22"/>
  <c r="S350" i="22"/>
  <c r="S179" i="22"/>
  <c r="S71" i="22"/>
  <c r="S615" i="22"/>
  <c r="S468" i="22"/>
  <c r="S373" i="22"/>
  <c r="S297" i="22"/>
  <c r="S153" i="22"/>
  <c r="S31" i="22"/>
  <c r="S562" i="22"/>
  <c r="S424" i="22"/>
  <c r="S238" i="22"/>
  <c r="S126" i="22"/>
  <c r="S11" i="22"/>
  <c r="S455" i="22"/>
  <c r="I37" i="4" s="1" a="1"/>
  <c r="I37" i="4" s="1"/>
  <c r="S288" i="22"/>
  <c r="S201" i="22"/>
  <c r="S87" i="22"/>
  <c r="S620" i="22"/>
  <c r="S522" i="22"/>
  <c r="S429" i="22"/>
  <c r="S256" i="22"/>
  <c r="S112" i="22"/>
  <c r="S540" i="22"/>
  <c r="S377" i="22"/>
  <c r="S149" i="22"/>
  <c r="S546" i="22"/>
  <c r="S91" i="22"/>
  <c r="S610" i="22"/>
  <c r="R533" i="22"/>
  <c r="R777" i="22"/>
  <c r="S32" i="22"/>
  <c r="S949" i="22"/>
  <c r="S798" i="22"/>
  <c r="S829" i="22"/>
  <c r="R96" i="22"/>
  <c r="R239" i="22"/>
  <c r="S494" i="22"/>
  <c r="I44" i="4" s="1" a="1"/>
  <c r="I44" i="4" s="1"/>
  <c r="S222" i="22"/>
  <c r="S323" i="22"/>
  <c r="S598" i="22"/>
  <c r="S287" i="22"/>
  <c r="S15" i="22"/>
  <c r="Q91" i="22"/>
  <c r="R754" i="22"/>
  <c r="R918" i="22"/>
  <c r="R478" i="22"/>
  <c r="R354" i="22"/>
  <c r="R385" i="22"/>
  <c r="R384" i="22"/>
  <c r="S857" i="22"/>
  <c r="R498" i="22"/>
  <c r="S874" i="22"/>
  <c r="S864" i="22"/>
  <c r="R185" i="22"/>
  <c r="S815" i="22"/>
  <c r="S647" i="22"/>
  <c r="R216" i="22"/>
  <c r="R59" i="22"/>
  <c r="S862" i="22"/>
  <c r="S734" i="22"/>
  <c r="S349" i="22"/>
  <c r="R109" i="22"/>
  <c r="S893" i="22"/>
  <c r="S789" i="22"/>
  <c r="S701" i="22"/>
  <c r="S245" i="22"/>
  <c r="R158" i="22"/>
  <c r="R32" i="22"/>
  <c r="S884" i="22"/>
  <c r="S796" i="22"/>
  <c r="S708" i="22"/>
  <c r="S259" i="22"/>
  <c r="R201" i="22"/>
  <c r="R95" i="22"/>
  <c r="S939" i="22"/>
  <c r="S843" i="22"/>
  <c r="S755" i="22"/>
  <c r="S675" i="22"/>
  <c r="S203" i="22"/>
  <c r="S564" i="22"/>
  <c r="S470" i="22"/>
  <c r="S318" i="22"/>
  <c r="S167" i="22"/>
  <c r="S65" i="22"/>
  <c r="S581" i="22"/>
  <c r="S444" i="22"/>
  <c r="D67" i="4" s="1" a="1"/>
  <c r="D67" i="4" s="1"/>
  <c r="S361" i="22"/>
  <c r="S283" i="22"/>
  <c r="S127" i="22"/>
  <c r="S25" i="22"/>
  <c r="S530" i="22"/>
  <c r="S392" i="22"/>
  <c r="S232" i="22"/>
  <c r="S107" i="22"/>
  <c r="S637" i="22"/>
  <c r="S561" i="22"/>
  <c r="S423" i="22"/>
  <c r="S263" i="22"/>
  <c r="S195" i="22"/>
  <c r="S61" i="22"/>
  <c r="S604" i="22"/>
  <c r="S510" i="22"/>
  <c r="S416" i="22"/>
  <c r="I31" i="4" s="1" a="1"/>
  <c r="I31" i="4" s="1"/>
  <c r="S327" i="22"/>
  <c r="S249" i="22"/>
  <c r="S86" i="22"/>
  <c r="S627" i="22"/>
  <c r="S534" i="22"/>
  <c r="S434" i="22"/>
  <c r="S370" i="22"/>
  <c r="S306" i="22"/>
  <c r="S248" i="22"/>
  <c r="S143" i="22"/>
  <c r="S53" i="22"/>
  <c r="S626" i="22"/>
  <c r="S533" i="22"/>
  <c r="S420" i="22"/>
  <c r="D33" i="4" s="1" a="1"/>
  <c r="D33" i="4" s="1"/>
  <c r="S325" i="22"/>
  <c r="S247" i="22"/>
  <c r="S168" i="22"/>
  <c r="S78" i="22"/>
  <c r="S151" i="22"/>
  <c r="S503" i="22"/>
  <c r="S117" i="22"/>
  <c r="S508" i="22"/>
  <c r="S59" i="22"/>
  <c r="R534" i="22"/>
  <c r="S935" i="22"/>
  <c r="R246" i="22"/>
  <c r="R151" i="22"/>
  <c r="S407" i="22"/>
  <c r="S405" i="22"/>
  <c r="S474" i="22"/>
  <c r="S231" i="22"/>
  <c r="S378" i="22"/>
  <c r="S478" i="22"/>
  <c r="S187" i="22"/>
  <c r="S299" i="22"/>
  <c r="Q281" i="22"/>
  <c r="R458" i="22"/>
  <c r="R831" i="22"/>
  <c r="R356" i="22"/>
  <c r="R290" i="22"/>
  <c r="R302" i="22"/>
  <c r="R295" i="22"/>
  <c r="S793" i="22"/>
  <c r="R408" i="22"/>
  <c r="S810" i="22"/>
  <c r="S800" i="22"/>
  <c r="R111" i="22"/>
  <c r="S775" i="22"/>
  <c r="S576" i="22"/>
  <c r="R209" i="22"/>
  <c r="R46" i="22"/>
  <c r="S854" i="22"/>
  <c r="S726" i="22"/>
  <c r="S317" i="22"/>
  <c r="R103" i="22"/>
  <c r="S885" i="22"/>
  <c r="S781" i="22"/>
  <c r="S693" i="22"/>
  <c r="S221" i="22"/>
  <c r="R152" i="22"/>
  <c r="R19" i="22"/>
  <c r="S876" i="22"/>
  <c r="S788" i="22"/>
  <c r="S700" i="22"/>
  <c r="S166" i="22"/>
  <c r="R194" i="22"/>
  <c r="R89" i="22"/>
  <c r="S926" i="22"/>
  <c r="S835" i="22"/>
  <c r="S747" i="22"/>
  <c r="S667" i="22"/>
  <c r="S134" i="22"/>
  <c r="S558" i="22"/>
  <c r="S464" i="22"/>
  <c r="S311" i="22"/>
  <c r="S161" i="22"/>
  <c r="S45" i="22"/>
  <c r="S556" i="22"/>
  <c r="S437" i="22"/>
  <c r="S354" i="22"/>
  <c r="S270" i="22"/>
  <c r="S121" i="22"/>
  <c r="S5" i="22"/>
  <c r="S517" i="22"/>
  <c r="S372" i="22"/>
  <c r="S213" i="22"/>
  <c r="S94" i="22"/>
  <c r="S629" i="22"/>
  <c r="S548" i="22"/>
  <c r="S398" i="22"/>
  <c r="S257" i="22"/>
  <c r="S182" i="22"/>
  <c r="S55" i="22"/>
  <c r="S597" i="22"/>
  <c r="S504" i="22"/>
  <c r="S410" i="22"/>
  <c r="S321" i="22"/>
  <c r="S230" i="22"/>
  <c r="S80" i="22"/>
  <c r="S619" i="22"/>
  <c r="S509" i="22"/>
  <c r="S428" i="22"/>
  <c r="S364" i="22"/>
  <c r="S293" i="22"/>
  <c r="S229" i="22"/>
  <c r="S137" i="22"/>
  <c r="S47" i="22"/>
  <c r="S618" i="22"/>
  <c r="S514" i="22"/>
  <c r="S408" i="22"/>
  <c r="I30" i="4" s="1" a="1"/>
  <c r="I30" i="4" s="1"/>
  <c r="S319" i="22"/>
  <c r="S241" i="22"/>
  <c r="S155" i="22"/>
  <c r="S72" i="22"/>
  <c r="S425" i="22"/>
  <c r="S621" i="22"/>
  <c r="S366" i="22"/>
  <c r="S29" i="22"/>
  <c r="S573" i="22"/>
  <c r="S390" i="22"/>
  <c r="S314" i="22"/>
  <c r="S181" i="22"/>
  <c r="S54" i="22"/>
  <c r="S357" i="22"/>
  <c r="S211" i="22"/>
  <c r="S41" i="22"/>
  <c r="S142" i="22"/>
  <c r="R692" i="22"/>
  <c r="S191" i="22"/>
  <c r="S749" i="22"/>
  <c r="S668" i="22"/>
  <c r="S625" i="22"/>
  <c r="S512" i="22"/>
  <c r="I52" i="4" s="1" a="1"/>
  <c r="I52" i="4" s="1"/>
  <c r="S606" i="22"/>
  <c r="S56" i="22"/>
  <c r="S119" i="22"/>
  <c r="S454" i="22"/>
  <c r="H37" i="4" s="1" a="1"/>
  <c r="H37" i="4" s="1"/>
  <c r="S578" i="22"/>
  <c r="S273" i="22"/>
  <c r="S590" i="22"/>
  <c r="S123" i="22"/>
  <c r="Q68" i="22"/>
  <c r="Q176" i="22"/>
  <c r="R743" i="22"/>
  <c r="R273" i="22"/>
  <c r="R820" i="22"/>
  <c r="R17" i="22"/>
  <c r="S570" i="22"/>
  <c r="S729" i="22"/>
  <c r="R325" i="22"/>
  <c r="S746" i="22"/>
  <c r="S736" i="22"/>
  <c r="R79" i="22"/>
  <c r="S767" i="22"/>
  <c r="S406" i="22"/>
  <c r="R190" i="22"/>
  <c r="R27" i="22"/>
  <c r="S838" i="22"/>
  <c r="S710" i="22"/>
  <c r="S160" i="22"/>
  <c r="R77" i="22"/>
  <c r="S869" i="22"/>
  <c r="S765" i="22"/>
  <c r="S685" i="22"/>
  <c r="S128" i="22"/>
  <c r="R115" i="22"/>
  <c r="R6" i="22"/>
  <c r="S860" i="22"/>
  <c r="S772" i="22"/>
  <c r="S692" i="22"/>
  <c r="R265" i="22"/>
  <c r="R163" i="22"/>
  <c r="R69" i="22"/>
  <c r="S907" i="22"/>
  <c r="S819" i="22"/>
  <c r="S739" i="22"/>
  <c r="S651" i="22"/>
  <c r="S641" i="22"/>
  <c r="S552" i="22"/>
  <c r="S446" i="22"/>
  <c r="S253" i="22"/>
  <c r="S141" i="22"/>
  <c r="S33" i="22"/>
  <c r="S524" i="22"/>
  <c r="I46" i="4" s="1" a="1"/>
  <c r="I46" i="4" s="1"/>
  <c r="S341" i="22"/>
  <c r="S233" i="22"/>
  <c r="S101" i="22"/>
  <c r="S630" i="22"/>
  <c r="S486" i="22"/>
  <c r="S360" i="22"/>
  <c r="S183" i="22"/>
  <c r="S75" i="22"/>
  <c r="S536" i="22"/>
  <c r="S250" i="22"/>
  <c r="S484" i="22"/>
  <c r="S611" i="22"/>
  <c r="S235" i="22"/>
  <c r="R524" i="22"/>
  <c r="E83" i="4" s="1" a="1"/>
  <c r="E83" i="4" s="1"/>
  <c r="R37" i="22"/>
  <c r="S498" i="22"/>
  <c r="S356" i="22"/>
  <c r="R774" i="22"/>
  <c r="R941" i="22"/>
  <c r="R655" i="22"/>
  <c r="R638" i="22"/>
  <c r="R756" i="22"/>
  <c r="R763" i="22"/>
  <c r="R610" i="22"/>
  <c r="S665" i="22"/>
  <c r="R231" i="22"/>
  <c r="S682" i="22"/>
  <c r="S672" i="22"/>
  <c r="R21" i="22"/>
  <c r="S751" i="22"/>
  <c r="S310" i="22"/>
  <c r="R147" i="22"/>
  <c r="S955" i="22"/>
  <c r="S814" i="22"/>
  <c r="S686" i="22"/>
  <c r="R247" i="22"/>
  <c r="R45" i="22"/>
  <c r="S845" i="22"/>
  <c r="S757" i="22"/>
  <c r="S677" i="22"/>
  <c r="S19" i="22"/>
  <c r="R102" i="22"/>
  <c r="S953" i="22"/>
  <c r="S852" i="22"/>
  <c r="S764" i="22"/>
  <c r="S684" i="22"/>
  <c r="R258" i="22"/>
  <c r="R157" i="22"/>
  <c r="R63" i="22"/>
  <c r="S899" i="22"/>
  <c r="S811" i="22"/>
  <c r="S731" i="22"/>
  <c r="S588" i="22"/>
  <c r="S633" i="22"/>
  <c r="S545" i="22"/>
  <c r="S439" i="22"/>
  <c r="S246" i="22"/>
  <c r="S135" i="22"/>
  <c r="S13" i="22"/>
  <c r="S518" i="22"/>
  <c r="S418" i="22"/>
  <c r="S335" i="22"/>
  <c r="S214" i="22"/>
  <c r="S95" i="22"/>
  <c r="S622" i="22"/>
  <c r="S480" i="22"/>
  <c r="S334" i="22"/>
  <c r="S177" i="22"/>
  <c r="S62" i="22"/>
  <c r="S613" i="22"/>
  <c r="S529" i="22"/>
  <c r="S359" i="22"/>
  <c r="S243" i="22"/>
  <c r="S145" i="22"/>
  <c r="S23" i="22"/>
  <c r="S567" i="22"/>
  <c r="S466" i="22"/>
  <c r="S384" i="22"/>
  <c r="I27" i="4" s="1" a="1"/>
  <c r="I27" i="4" s="1"/>
  <c r="S307" i="22"/>
  <c r="S163" i="22"/>
  <c r="S48" i="22"/>
  <c r="S603" i="22"/>
  <c r="S490" i="22"/>
  <c r="S409" i="22"/>
  <c r="S345" i="22"/>
  <c r="S280" i="22"/>
  <c r="S205" i="22"/>
  <c r="S111" i="22"/>
  <c r="S21" i="22"/>
  <c r="S602" i="22"/>
  <c r="S502" i="22"/>
  <c r="S376" i="22"/>
  <c r="S305" i="22"/>
  <c r="S223" i="22"/>
  <c r="S136" i="22"/>
  <c r="S46" i="22"/>
  <c r="Q221" i="22"/>
  <c r="R251" i="22"/>
  <c r="S608" i="22"/>
  <c r="R135" i="22"/>
  <c r="R215" i="22"/>
  <c r="S661" i="22"/>
  <c r="S756" i="22"/>
  <c r="S883" i="22"/>
  <c r="S526" i="22"/>
  <c r="R951" i="22"/>
  <c r="Q182" i="22"/>
  <c r="R760" i="22"/>
  <c r="R425" i="22"/>
  <c r="R628" i="22"/>
  <c r="R635" i="22"/>
  <c r="R441" i="22"/>
  <c r="R713" i="22"/>
  <c r="R187" i="22"/>
  <c r="R143" i="22"/>
  <c r="S38" i="22"/>
  <c r="S903" i="22"/>
  <c r="S703" i="22"/>
  <c r="S83" i="22"/>
  <c r="R129" i="22"/>
  <c r="S922" i="22"/>
  <c r="S790" i="22"/>
  <c r="S662" i="22"/>
  <c r="R189" i="22"/>
  <c r="R13" i="22"/>
  <c r="S821" i="22"/>
  <c r="S741" i="22"/>
  <c r="S653" i="22"/>
  <c r="R227" i="22"/>
  <c r="R83" i="22"/>
  <c r="S927" i="22"/>
  <c r="S828" i="22"/>
  <c r="S748" i="22"/>
  <c r="S660" i="22"/>
  <c r="R233" i="22"/>
  <c r="R145" i="22"/>
  <c r="R31" i="22"/>
  <c r="S875" i="22"/>
  <c r="S795" i="22"/>
  <c r="S707" i="22"/>
  <c r="S426" i="22"/>
  <c r="S617" i="22"/>
  <c r="S520" i="22"/>
  <c r="C77" i="4" s="1" a="1"/>
  <c r="C77" i="4" s="1"/>
  <c r="S382" i="22"/>
  <c r="E27" i="4" s="1" a="1"/>
  <c r="E27" i="4" s="1"/>
  <c r="S216" i="22"/>
  <c r="S103" i="22"/>
  <c r="S631" i="22"/>
  <c r="S506" i="22"/>
  <c r="S393" i="22"/>
  <c r="S309" i="22"/>
  <c r="S184" i="22"/>
  <c r="S63" i="22"/>
  <c r="S599" i="22"/>
  <c r="S462" i="22"/>
  <c r="S289" i="22"/>
  <c r="S152" i="22"/>
  <c r="S43" i="22"/>
  <c r="S592" i="22"/>
  <c r="S485" i="22"/>
  <c r="D43" i="4" s="1" a="1"/>
  <c r="D43" i="4" s="1"/>
  <c r="S315" i="22"/>
  <c r="S225" i="22"/>
  <c r="S113" i="22"/>
  <c r="S644" i="22"/>
  <c r="S541" i="22"/>
  <c r="S448" i="22"/>
  <c r="I36" i="4" s="1" a="1"/>
  <c r="I36" i="4" s="1"/>
  <c r="S365" i="22"/>
  <c r="S281" i="22"/>
  <c r="S131" i="22"/>
  <c r="S22" i="22"/>
  <c r="S572" i="22"/>
  <c r="S472" i="22"/>
  <c r="S396" i="22"/>
  <c r="S326" i="22"/>
  <c r="S267" i="22"/>
  <c r="S175" i="22"/>
  <c r="S85" i="22"/>
  <c r="S9" i="22"/>
  <c r="S584" i="22"/>
  <c r="S471" i="22"/>
  <c r="S344" i="22"/>
  <c r="S285" i="22"/>
  <c r="S199" i="22"/>
  <c r="S110" i="22"/>
  <c r="S27" i="22"/>
  <c r="S255" i="22"/>
  <c r="S634" i="22"/>
  <c r="S331" i="22"/>
  <c r="S254" i="22"/>
  <c r="S8" i="22"/>
  <c r="S421" i="22"/>
  <c r="S312" i="22"/>
  <c r="R432" i="22"/>
  <c r="S670" i="22"/>
  <c r="S933" i="22"/>
  <c r="S803" i="22"/>
  <c r="S109" i="22"/>
  <c r="S190" i="22"/>
  <c r="S158" i="22"/>
  <c r="S17" i="22"/>
  <c r="S35" i="22"/>
  <c r="S338" i="22"/>
  <c r="S477" i="22"/>
  <c r="S40" i="22"/>
  <c r="C82" i="4" a="1"/>
  <c r="C82" i="4" s="1"/>
  <c r="I59" i="4" l="1" a="1"/>
  <c r="I59" i="4" s="1"/>
  <c r="D35" i="4" a="1"/>
  <c r="D35" i="4" s="1"/>
  <c r="D27" i="4" a="1"/>
  <c r="D27" i="4" s="1"/>
  <c r="C63" i="4" a="1"/>
  <c r="C63" i="4" s="1"/>
  <c r="H38" i="4" a="1"/>
  <c r="H38" i="4" s="1"/>
  <c r="E66" i="4" a="1"/>
  <c r="E66" i="4" s="1"/>
  <c r="G43" i="4" a="1"/>
  <c r="G43" i="4" s="1"/>
  <c r="G30" i="4" a="1"/>
  <c r="G30" i="4" s="1"/>
  <c r="G28" i="4" a="1"/>
  <c r="G28" i="4" s="1"/>
  <c r="F28" i="4" a="1"/>
  <c r="F28" i="4" s="1"/>
  <c r="G42" i="4" a="1"/>
  <c r="G42" i="4" s="1"/>
  <c r="G66" i="4" a="1"/>
  <c r="G66" i="4" s="1"/>
  <c r="F66" i="4" a="1"/>
  <c r="F66" i="4" s="1"/>
  <c r="G45" i="4" a="1"/>
  <c r="G45" i="4" s="1"/>
  <c r="G44" i="4" a="1"/>
  <c r="G44" i="4" s="1"/>
  <c r="G41" i="4" a="1"/>
  <c r="G41" i="4" s="1"/>
  <c r="G39" i="4" a="1"/>
  <c r="G39" i="4" s="1"/>
  <c r="G27" i="4" a="1"/>
  <c r="G27" i="4" s="1"/>
  <c r="F27" i="4" a="1"/>
  <c r="F27" i="4" s="1"/>
  <c r="G35" i="4" a="1"/>
  <c r="G35" i="4" s="1"/>
  <c r="G46" i="4" a="1"/>
  <c r="G46" i="4" s="1"/>
  <c r="G38" i="4" a="1"/>
  <c r="G38" i="4" s="1"/>
  <c r="G36" i="4" a="1"/>
  <c r="G36" i="4" s="1"/>
  <c r="G31" i="4" a="1"/>
  <c r="G31" i="4" s="1"/>
  <c r="G29" i="4" a="1"/>
  <c r="G29" i="4" s="1"/>
  <c r="F29" i="4" a="1"/>
  <c r="F29" i="4" s="1"/>
  <c r="G34" i="4" a="1"/>
  <c r="G34" i="4" s="1"/>
  <c r="G33" i="4" a="1"/>
  <c r="G33" i="4" s="1"/>
  <c r="G50" i="4" a="1"/>
  <c r="G50" i="4" s="1"/>
  <c r="D51" i="4" a="1"/>
  <c r="D51" i="4" s="1"/>
  <c r="G51" i="4" a="1"/>
  <c r="G51" i="4" s="1"/>
  <c r="G52" i="4" a="1"/>
  <c r="G52" i="4" s="1"/>
  <c r="I41" i="4" a="1"/>
  <c r="I41" i="4" s="1"/>
  <c r="J35" i="4" a="1"/>
  <c r="J35" i="4" s="1"/>
  <c r="D52" i="4" a="1"/>
  <c r="D52" i="4" s="1"/>
  <c r="G37" i="4" a="1"/>
  <c r="G37" i="4" s="1"/>
  <c r="D28" i="4" a="1"/>
  <c r="D28" i="4" s="1"/>
  <c r="D65" i="4" a="1"/>
  <c r="D65" i="4" s="1"/>
  <c r="I38" i="4" a="1"/>
  <c r="I38" i="4" s="1"/>
  <c r="J45" i="4" a="1"/>
  <c r="J45" i="4" s="1"/>
  <c r="D37" i="4" a="1"/>
  <c r="D37" i="4" s="1"/>
  <c r="D39" i="4" a="1"/>
  <c r="D39" i="4" s="1"/>
  <c r="J30" i="4" a="1"/>
  <c r="J30" i="4" s="1"/>
  <c r="I42" i="4" a="1"/>
  <c r="I42" i="4" s="1"/>
  <c r="C75" i="4" a="1"/>
  <c r="C75" i="4" s="1"/>
  <c r="I45" i="4" a="1"/>
  <c r="I45" i="4" s="1"/>
  <c r="C70" i="4" a="1"/>
  <c r="C70" i="4" s="1"/>
  <c r="D36" i="4" a="1"/>
  <c r="D36" i="4" s="1"/>
  <c r="H66" i="4" a="1"/>
  <c r="H66" i="4" s="1"/>
  <c r="I33" i="4" a="1"/>
  <c r="I33" i="4" s="1"/>
  <c r="I29" i="4" a="1"/>
  <c r="I29" i="4" s="1"/>
  <c r="D71" i="4" a="1"/>
  <c r="D71" i="4" s="1"/>
  <c r="C76" i="4" a="1"/>
  <c r="C76" i="4" s="1"/>
  <c r="E84" i="4" a="1"/>
  <c r="E84" i="4" s="1"/>
  <c r="J38" i="4" a="1"/>
  <c r="J38" i="4" s="1"/>
  <c r="I39" i="4" a="1"/>
  <c r="I39" i="4" s="1"/>
  <c r="D59" i="4" a="1"/>
  <c r="D59" i="4" s="1"/>
  <c r="J33" i="4" a="1"/>
  <c r="J33" i="4" s="1"/>
  <c r="E31" i="4" a="1"/>
  <c r="E31" i="4" s="1"/>
  <c r="J36" i="4" a="1"/>
  <c r="J36" i="4" s="1"/>
  <c r="D68" i="4" a="1"/>
  <c r="D68" i="4" s="1"/>
  <c r="J34" i="4" a="1"/>
  <c r="J34" i="4" s="1"/>
  <c r="C29" i="4" a="1"/>
  <c r="C29" i="4" s="1"/>
  <c r="C73" i="4" a="1"/>
  <c r="C73" i="4" s="1"/>
  <c r="D50" i="4" a="1"/>
  <c r="D50" i="4" s="1"/>
  <c r="D29" i="4" a="1"/>
  <c r="D29" i="4" s="1"/>
  <c r="H42" i="4" a="1"/>
  <c r="H42" i="4" s="1"/>
  <c r="J51" i="4" a="1"/>
  <c r="J51" i="4" s="1"/>
  <c r="H30" i="4" a="1"/>
  <c r="H30" i="4" s="1"/>
  <c r="J39" i="4" a="1"/>
  <c r="J39" i="4" s="1"/>
  <c r="J42" i="4" a="1"/>
  <c r="J42" i="4" s="1"/>
  <c r="I43" i="4" a="1"/>
  <c r="I43" i="4" s="1"/>
  <c r="H28" i="4" a="1"/>
  <c r="H28" i="4" s="1"/>
  <c r="D61" i="4" a="1"/>
  <c r="D61" i="4" s="1"/>
  <c r="D46" i="4" a="1"/>
  <c r="D46" i="4" s="1"/>
  <c r="D30" i="4" a="1"/>
  <c r="D30" i="4" s="1"/>
  <c r="H43" i="4" a="1"/>
  <c r="H43" i="4" s="1"/>
  <c r="J37" i="4" a="1"/>
  <c r="J37" i="4" s="1"/>
  <c r="H44" i="4" a="1"/>
  <c r="H44" i="4" s="1"/>
  <c r="C60" i="4" a="1"/>
  <c r="C60" i="4" s="1"/>
  <c r="C67" i="4" a="1"/>
  <c r="C67" i="4" s="1"/>
  <c r="J41" i="4" a="1"/>
  <c r="J41" i="4" s="1"/>
  <c r="J28" i="4" a="1"/>
  <c r="J28" i="4" s="1"/>
  <c r="I28" i="4" a="1"/>
  <c r="I28" i="4" s="1"/>
  <c r="H34" i="4" a="1"/>
  <c r="H34" i="4" s="1"/>
  <c r="H39" i="4" a="1"/>
  <c r="H39" i="4" s="1"/>
  <c r="I35" i="4" a="1"/>
  <c r="I35" i="4" s="1"/>
  <c r="D69" i="4" a="1"/>
  <c r="D69" i="4" s="1"/>
  <c r="C66" i="4" a="1"/>
  <c r="C66" i="4" s="1"/>
  <c r="H41" i="4" a="1"/>
  <c r="H41" i="4" s="1"/>
  <c r="D63" i="4" a="1"/>
  <c r="D63" i="4" s="1"/>
  <c r="H29" i="4" a="1"/>
  <c r="H29" i="4" s="1"/>
  <c r="J31" i="4" a="1"/>
  <c r="J31" i="4" s="1"/>
  <c r="D70" i="4" a="1"/>
  <c r="D70" i="4" s="1"/>
  <c r="D60" i="4" a="1"/>
  <c r="D60" i="4" s="1"/>
  <c r="H45" i="4" a="1"/>
  <c r="H45" i="4" s="1"/>
  <c r="D31" i="4" a="1"/>
  <c r="D31" i="4" s="1"/>
  <c r="C31" i="4" a="1"/>
  <c r="C31" i="4" s="1"/>
  <c r="I50" i="4" a="1"/>
  <c r="I50" i="4" s="1"/>
  <c r="J46" i="4" a="1"/>
  <c r="J46" i="4" s="1"/>
  <c r="D62" i="4" a="1"/>
  <c r="D62" i="4" s="1"/>
  <c r="D38" i="4" a="1"/>
  <c r="D38" i="4" s="1"/>
  <c r="J44" i="4" a="1"/>
  <c r="J44" i="4" s="1"/>
  <c r="C65" i="4" a="1"/>
  <c r="C65" i="4" s="1"/>
  <c r="C28" i="4" a="1"/>
  <c r="C28" i="4" s="1"/>
  <c r="H46" i="4" a="1"/>
  <c r="H46" i="4" s="1"/>
  <c r="J27" i="4" a="1"/>
  <c r="J27" i="4" s="1"/>
  <c r="D44" i="4" a="1"/>
  <c r="D44" i="4" s="1"/>
  <c r="H36" i="4" a="1"/>
  <c r="H36" i="4" s="1"/>
  <c r="J43" i="4" a="1"/>
  <c r="J43" i="4" s="1"/>
  <c r="I51" i="4" a="1"/>
  <c r="I51" i="4" s="1"/>
  <c r="H33" i="4" a="1"/>
  <c r="H33" i="4" s="1"/>
  <c r="I34" i="4" a="1"/>
  <c r="I34" i="4" s="1"/>
  <c r="C59" i="4" a="1"/>
  <c r="C59" i="4" s="1"/>
  <c r="J50" i="4" a="1"/>
  <c r="J50" i="4" s="1"/>
  <c r="C69" i="4" a="1"/>
  <c r="C69" i="4" s="1"/>
  <c r="D41" i="4" a="1"/>
  <c r="D41" i="4" s="1"/>
  <c r="H31" i="4" a="1"/>
  <c r="H31" i="4" s="1"/>
  <c r="D66" i="4" a="1"/>
  <c r="D66" i="4" s="1"/>
  <c r="C71" i="4" a="1"/>
  <c r="C71" i="4" s="1"/>
  <c r="C78" i="4" a="1"/>
  <c r="C78" i="4" s="1"/>
  <c r="C74" i="4" a="1"/>
  <c r="C74" i="4" s="1"/>
  <c r="C30" i="4" a="1"/>
  <c r="C30" i="4" s="1"/>
  <c r="C68" i="4" a="1"/>
  <c r="C68" i="4" s="1"/>
  <c r="D42" i="4" a="1"/>
  <c r="D42" i="4" s="1"/>
  <c r="H27" i="4" a="1"/>
  <c r="H27" i="4" s="1"/>
  <c r="D34" i="4" a="1"/>
  <c r="D34" i="4" s="1"/>
  <c r="C62" i="4" a="1"/>
  <c r="C62" i="4" s="1"/>
  <c r="J52" i="4" a="1"/>
  <c r="J52" i="4" s="1"/>
  <c r="D45" i="4" a="1"/>
  <c r="D45" i="4" s="1"/>
  <c r="J29" i="4" a="1"/>
  <c r="J29" i="4" s="1"/>
  <c r="C83" i="4" a="1"/>
  <c r="C83" i="4" s="1"/>
  <c r="C84" i="4" a="1"/>
  <c r="C84" i="4" s="1"/>
  <c r="E82" i="4" a="1"/>
  <c r="E82" i="4" s="1"/>
  <c r="F398" i="19" a="1"/>
  <c r="F398" i="19" s="1"/>
  <c r="H398" i="19" s="1" a="1"/>
  <c r="H398" i="19" s="1"/>
  <c r="F399" i="19" a="1"/>
  <c r="F399" i="19" s="1"/>
  <c r="F400" i="19" a="1"/>
  <c r="F400" i="19" s="1"/>
  <c r="F397" i="19" a="1"/>
  <c r="F397" i="19" s="1"/>
  <c r="F396" i="19" a="1"/>
  <c r="F396" i="19" s="1"/>
  <c r="F393" i="19" a="1"/>
  <c r="F393" i="19" s="1"/>
  <c r="F392" i="19" a="1"/>
  <c r="F392" i="19" s="1"/>
  <c r="F391" i="19" a="1"/>
  <c r="F391" i="19" s="1"/>
  <c r="F390" i="19" a="1"/>
  <c r="F390" i="19" s="1"/>
  <c r="H391" i="19" l="1" a="1"/>
  <c r="H391" i="19" s="1"/>
  <c r="I391" i="19" s="1" a="1"/>
  <c r="H390" i="19" a="1"/>
  <c r="H390" i="19" s="1"/>
  <c r="I390" i="19" s="1" a="1"/>
  <c r="H392" i="19" a="1"/>
  <c r="H392" i="19" s="1"/>
  <c r="I392" i="19" s="1" a="1"/>
  <c r="H393" i="19" a="1"/>
  <c r="H393" i="19" s="1"/>
  <c r="I393" i="19" s="1" a="1"/>
  <c r="H396" i="19" a="1"/>
  <c r="H396" i="19" s="1"/>
  <c r="I396" i="19" s="1" a="1"/>
  <c r="H397" i="19" a="1"/>
  <c r="H397" i="19" s="1"/>
  <c r="I397" i="19" s="1" a="1"/>
  <c r="H399" i="19" a="1"/>
  <c r="H399" i="19" s="1"/>
  <c r="I399" i="19" s="1" a="1"/>
  <c r="H400" i="19" a="1"/>
  <c r="H400" i="19" s="1"/>
  <c r="I400" i="19" s="1" a="1"/>
  <c r="F273" i="19" a="1"/>
  <c r="F273" i="19" s="1"/>
  <c r="F274" i="19" a="1"/>
  <c r="F274" i="19" s="1"/>
  <c r="F286" i="19" a="1"/>
  <c r="F286" i="19" s="1"/>
  <c r="F287" i="19" a="1"/>
  <c r="F287" i="19" s="1"/>
  <c r="F283" i="19" a="1"/>
  <c r="F283" i="19" s="1"/>
  <c r="F275" i="19" a="1"/>
  <c r="F275" i="19" s="1"/>
  <c r="F267" i="19" a="1"/>
  <c r="F267" i="19" s="1"/>
  <c r="F263" i="19" a="1"/>
  <c r="F263" i="19" s="1"/>
  <c r="F156" i="19" a="1"/>
  <c r="F156" i="19" s="1"/>
  <c r="F155" i="19" a="1"/>
  <c r="F155" i="19" s="1"/>
  <c r="F152" i="19" a="1"/>
  <c r="F152" i="19" s="1"/>
  <c r="F151" i="19" a="1"/>
  <c r="F151" i="19" s="1"/>
  <c r="F144" i="19" a="1"/>
  <c r="F144" i="19" s="1"/>
  <c r="F143" i="19" a="1"/>
  <c r="F143" i="19" s="1"/>
  <c r="F136" i="19" a="1"/>
  <c r="F136" i="19" s="1"/>
  <c r="F135" i="19" a="1"/>
  <c r="F135" i="19" s="1"/>
  <c r="F129" i="19" a="1"/>
  <c r="F129" i="19" s="1"/>
  <c r="F128" i="19" a="1"/>
  <c r="F128" i="19" s="1"/>
  <c r="F124" i="19" a="1"/>
  <c r="F124" i="19" s="1"/>
  <c r="F125" i="19" a="1"/>
  <c r="F125" i="19" s="1"/>
  <c r="H135" i="19" l="1" a="1"/>
  <c r="H135" i="19" s="1"/>
  <c r="I135" i="19" s="1" a="1"/>
  <c r="H263" i="19" a="1"/>
  <c r="H263" i="19" s="1"/>
  <c r="I263" i="19" s="1" a="1"/>
  <c r="H129" i="19" a="1"/>
  <c r="H129" i="19" s="1"/>
  <c r="I129" i="19" s="1" a="1"/>
  <c r="H136" i="19" a="1"/>
  <c r="H136" i="19" s="1"/>
  <c r="I136" i="19" s="1" a="1"/>
  <c r="H267" i="19" a="1"/>
  <c r="H267" i="19" s="1"/>
  <c r="I267" i="19" s="1" a="1"/>
  <c r="I400" i="19"/>
  <c r="I393" i="19"/>
  <c r="H143" i="19" a="1"/>
  <c r="H143" i="19" s="1"/>
  <c r="I143" i="19" s="1" a="1"/>
  <c r="H275" i="19" a="1"/>
  <c r="H275" i="19" s="1"/>
  <c r="I275" i="19" s="1" a="1"/>
  <c r="H128" i="19" a="1"/>
  <c r="H128" i="19" s="1"/>
  <c r="I128" i="19" s="1" a="1"/>
  <c r="H144" i="19" a="1"/>
  <c r="H144" i="19" s="1"/>
  <c r="I144" i="19" s="1" a="1"/>
  <c r="H283" i="19" a="1"/>
  <c r="H283" i="19" s="1"/>
  <c r="I283" i="19" s="1" a="1"/>
  <c r="I399" i="19"/>
  <c r="I392" i="19"/>
  <c r="H151" i="19" a="1"/>
  <c r="H151" i="19" s="1"/>
  <c r="I151" i="19" s="1" a="1"/>
  <c r="H287" i="19" a="1"/>
  <c r="H287" i="19" s="1"/>
  <c r="I287" i="19" s="1" a="1"/>
  <c r="H124" i="19" a="1"/>
  <c r="H124" i="19" s="1"/>
  <c r="I124" i="19" s="1" a="1"/>
  <c r="H152" i="19" a="1"/>
  <c r="H152" i="19" s="1"/>
  <c r="I152" i="19" s="1" a="1"/>
  <c r="H286" i="19" a="1"/>
  <c r="H286" i="19" s="1"/>
  <c r="I286" i="19" s="1" a="1"/>
  <c r="I397" i="19"/>
  <c r="I390" i="19"/>
  <c r="H155" i="19" a="1"/>
  <c r="H155" i="19" s="1"/>
  <c r="I155" i="19" s="1" a="1"/>
  <c r="H274" i="19" a="1"/>
  <c r="H274" i="19" s="1"/>
  <c r="I274" i="19" s="1" a="1"/>
  <c r="H125" i="19" a="1"/>
  <c r="H125" i="19" s="1"/>
  <c r="I125" i="19" s="1" a="1"/>
  <c r="H156" i="19" a="1"/>
  <c r="H156" i="19" s="1"/>
  <c r="I156" i="19" s="1" a="1"/>
  <c r="H273" i="19" a="1"/>
  <c r="H273" i="19" s="1"/>
  <c r="I273" i="19" s="1" a="1"/>
  <c r="I396" i="19"/>
  <c r="I391" i="19"/>
  <c r="N1" i="22"/>
  <c r="F299" i="19" a="1"/>
  <c r="F299" i="19" s="1"/>
  <c r="F300" i="19" a="1"/>
  <c r="F300" i="19" s="1"/>
  <c r="F301" i="19" a="1"/>
  <c r="F301" i="19" s="1"/>
  <c r="F302" i="19" a="1"/>
  <c r="F302" i="19" s="1"/>
  <c r="H302" i="19" s="1" a="1"/>
  <c r="H302" i="19" s="1"/>
  <c r="F303" i="19" a="1"/>
  <c r="F303" i="19" s="1"/>
  <c r="F304" i="19" a="1"/>
  <c r="F304" i="19" s="1"/>
  <c r="F305" i="19" a="1"/>
  <c r="F305" i="19" s="1"/>
  <c r="F306" i="19" a="1"/>
  <c r="F306" i="19" s="1"/>
  <c r="H306" i="19" s="1" a="1"/>
  <c r="H306" i="19" s="1"/>
  <c r="F307" i="19" a="1"/>
  <c r="F307" i="19" s="1"/>
  <c r="F308" i="19" a="1"/>
  <c r="F308" i="19" s="1"/>
  <c r="F309" i="19" a="1"/>
  <c r="F309" i="19" s="1"/>
  <c r="F310" i="19" a="1"/>
  <c r="F310" i="19" s="1"/>
  <c r="H310" i="19" s="1" a="1"/>
  <c r="H310" i="19" s="1"/>
  <c r="F311" i="19" a="1"/>
  <c r="F311" i="19" s="1"/>
  <c r="H311" i="19" s="1" a="1"/>
  <c r="H311" i="19" s="1"/>
  <c r="F312" i="19" a="1"/>
  <c r="F312" i="19" s="1"/>
  <c r="F313" i="19" a="1"/>
  <c r="F313" i="19" s="1"/>
  <c r="F314" i="19" a="1"/>
  <c r="F314" i="19" s="1"/>
  <c r="F315" i="19" a="1"/>
  <c r="F315" i="19" s="1"/>
  <c r="F316" i="19" a="1"/>
  <c r="F316" i="19" s="1"/>
  <c r="F317" i="19" a="1"/>
  <c r="F317" i="19" s="1"/>
  <c r="F319" i="19" a="1"/>
  <c r="F319" i="19" s="1"/>
  <c r="F320" i="19" a="1"/>
  <c r="F320" i="19" s="1"/>
  <c r="F321" i="19" a="1"/>
  <c r="F321" i="19" s="1"/>
  <c r="F322" i="19" a="1"/>
  <c r="F322" i="19" s="1"/>
  <c r="F323" i="19" a="1"/>
  <c r="F323" i="19" s="1"/>
  <c r="F325" i="19" a="1"/>
  <c r="F325" i="19" s="1"/>
  <c r="F332" i="19" a="1"/>
  <c r="F332" i="19" s="1"/>
  <c r="F333" i="19" a="1"/>
  <c r="F333" i="19" s="1"/>
  <c r="F337" i="19" a="1"/>
  <c r="F337" i="19" s="1"/>
  <c r="H337" i="19" s="1" a="1"/>
  <c r="H337" i="19" s="1"/>
  <c r="F339" i="19" a="1"/>
  <c r="F339" i="19" s="1"/>
  <c r="F341" i="19" a="1"/>
  <c r="F341" i="19" s="1"/>
  <c r="F343" i="19" a="1"/>
  <c r="F343" i="19" s="1"/>
  <c r="F344" i="19" a="1"/>
  <c r="F344" i="19" s="1"/>
  <c r="H344" i="19" s="1" a="1"/>
  <c r="H344" i="19" s="1"/>
  <c r="F345" i="19" a="1"/>
  <c r="F345" i="19" s="1"/>
  <c r="F346" i="19" a="1"/>
  <c r="F346" i="19" s="1"/>
  <c r="F347" i="19" a="1"/>
  <c r="F347" i="19" s="1"/>
  <c r="F348" i="19" a="1"/>
  <c r="F348" i="19" s="1"/>
  <c r="H348" i="19" s="1" a="1"/>
  <c r="H348" i="19" s="1"/>
  <c r="F349" i="19" a="1"/>
  <c r="F349" i="19" s="1"/>
  <c r="F350" i="19" a="1"/>
  <c r="F350" i="19" s="1"/>
  <c r="F351" i="19" a="1"/>
  <c r="F351" i="19" s="1"/>
  <c r="F352" i="19" a="1"/>
  <c r="F352" i="19" s="1"/>
  <c r="H352" i="19" s="1" a="1"/>
  <c r="H352" i="19" s="1"/>
  <c r="F354" i="19" a="1"/>
  <c r="F354" i="19" s="1"/>
  <c r="F356" i="19" a="1"/>
  <c r="F356" i="19" s="1"/>
  <c r="F357" i="19" a="1"/>
  <c r="F357" i="19" s="1"/>
  <c r="H357" i="19" s="1" a="1"/>
  <c r="H357" i="19" s="1"/>
  <c r="F358" i="19" a="1"/>
  <c r="F358" i="19" s="1"/>
  <c r="F359" i="19" a="1"/>
  <c r="F359" i="19" s="1"/>
  <c r="H359" i="19" s="1" a="1"/>
  <c r="H359" i="19" s="1"/>
  <c r="F360" i="19" a="1"/>
  <c r="F360" i="19" s="1"/>
  <c r="F361" i="19" a="1"/>
  <c r="F361" i="19" s="1"/>
  <c r="F367" i="19" a="1"/>
  <c r="F367" i="19" s="1"/>
  <c r="F369" i="19" a="1"/>
  <c r="F369" i="19" s="1"/>
  <c r="F370" i="19" a="1"/>
  <c r="F370" i="19" s="1"/>
  <c r="F371" i="19" a="1"/>
  <c r="F371" i="19" s="1"/>
  <c r="F372" i="19" a="1"/>
  <c r="F372" i="19" s="1"/>
  <c r="F373" i="19" a="1"/>
  <c r="F373" i="19" s="1"/>
  <c r="F376" i="19" a="1"/>
  <c r="F376" i="19" s="1"/>
  <c r="F377" i="19" a="1"/>
  <c r="F377" i="19" s="1"/>
  <c r="F378" i="19" a="1"/>
  <c r="F378" i="19" s="1"/>
  <c r="H378" i="19" s="1" a="1"/>
  <c r="H378" i="19" s="1"/>
  <c r="F379" i="19" a="1"/>
  <c r="F379" i="19" s="1"/>
  <c r="H379" i="19" s="1" a="1"/>
  <c r="H379" i="19" s="1"/>
  <c r="F380" i="19" a="1"/>
  <c r="F380" i="19" s="1"/>
  <c r="F381" i="19" a="1"/>
  <c r="F381" i="19" s="1"/>
  <c r="F382" i="19" a="1"/>
  <c r="F382" i="19" s="1"/>
  <c r="H382" i="19" s="1" a="1"/>
  <c r="H382" i="19" s="1"/>
  <c r="F383" i="19" a="1"/>
  <c r="F383" i="19" s="1"/>
  <c r="F384" i="19" a="1"/>
  <c r="F384" i="19" s="1"/>
  <c r="F385" i="19" a="1"/>
  <c r="F385" i="19" s="1"/>
  <c r="F386" i="19" a="1"/>
  <c r="F386" i="19" s="1"/>
  <c r="F387" i="19" a="1"/>
  <c r="F387" i="19" s="1"/>
  <c r="F388" i="19" a="1"/>
  <c r="F388" i="19" s="1"/>
  <c r="F394" i="19" a="1"/>
  <c r="F394" i="19" s="1"/>
  <c r="H394" i="19" s="1" a="1"/>
  <c r="H394" i="19" s="1"/>
  <c r="F395" i="19" a="1"/>
  <c r="F395" i="19" s="1"/>
  <c r="F401" i="19" a="1"/>
  <c r="F401" i="19" s="1"/>
  <c r="F405" i="19" a="1"/>
  <c r="F405" i="19" s="1"/>
  <c r="F298" i="19" a="1"/>
  <c r="F298" i="19" s="1"/>
  <c r="F170" i="19" a="1"/>
  <c r="F170" i="19" s="1"/>
  <c r="F171" i="19" a="1"/>
  <c r="F171" i="19" s="1"/>
  <c r="F172" i="19" a="1"/>
  <c r="F172" i="19" s="1"/>
  <c r="F173" i="19" a="1"/>
  <c r="F173" i="19" s="1"/>
  <c r="F174" i="19" a="1"/>
  <c r="F174" i="19" s="1"/>
  <c r="F175" i="19" a="1"/>
  <c r="F175" i="19" s="1"/>
  <c r="F176" i="19" a="1"/>
  <c r="F176" i="19" s="1"/>
  <c r="F177" i="19" a="1"/>
  <c r="F177" i="19" s="1"/>
  <c r="F178" i="19" a="1"/>
  <c r="F178" i="19" s="1"/>
  <c r="F179" i="19" a="1"/>
  <c r="F179" i="19" s="1"/>
  <c r="H179" i="19" s="1" a="1"/>
  <c r="H179" i="19" s="1"/>
  <c r="F180" i="19" a="1"/>
  <c r="F180" i="19" s="1"/>
  <c r="F181" i="19" a="1"/>
  <c r="F181" i="19" s="1"/>
  <c r="F182" i="19" a="1"/>
  <c r="F182" i="19" s="1"/>
  <c r="F183" i="19" a="1"/>
  <c r="F183" i="19" s="1"/>
  <c r="H183" i="19" s="1" a="1"/>
  <c r="H183" i="19" s="1"/>
  <c r="F184" i="19" a="1"/>
  <c r="F184" i="19" s="1"/>
  <c r="F185" i="19" a="1"/>
  <c r="F185" i="19" s="1"/>
  <c r="F186" i="19" a="1"/>
  <c r="F186" i="19" s="1"/>
  <c r="F187" i="19" a="1"/>
  <c r="F187" i="19" s="1"/>
  <c r="H187" i="19" s="1" a="1"/>
  <c r="H187" i="19" s="1"/>
  <c r="F188" i="19" a="1"/>
  <c r="F188" i="19" s="1"/>
  <c r="F190" i="19" a="1"/>
  <c r="F190" i="19" s="1"/>
  <c r="F191" i="19" a="1"/>
  <c r="F191" i="19" s="1"/>
  <c r="F192" i="19" a="1"/>
  <c r="F192" i="19" s="1"/>
  <c r="H192" i="19" s="1" a="1"/>
  <c r="H192" i="19" s="1"/>
  <c r="F193" i="19" a="1"/>
  <c r="F193" i="19" s="1"/>
  <c r="F194" i="19" a="1"/>
  <c r="F194" i="19" s="1"/>
  <c r="F201" i="19" a="1"/>
  <c r="F201" i="19" s="1"/>
  <c r="H201" i="19" s="1" a="1"/>
  <c r="H201" i="19" s="1"/>
  <c r="F202" i="19" a="1"/>
  <c r="F202" i="19" s="1"/>
  <c r="H202" i="19" s="1" a="1"/>
  <c r="H202" i="19" s="1"/>
  <c r="F208" i="19" a="1"/>
  <c r="F208" i="19" s="1"/>
  <c r="H208" i="19" s="1" a="1"/>
  <c r="H208" i="19" s="1"/>
  <c r="F210" i="19" a="1"/>
  <c r="F210" i="19" s="1"/>
  <c r="F211" i="19" a="1"/>
  <c r="F211" i="19" s="1"/>
  <c r="F212" i="19" a="1"/>
  <c r="F212" i="19" s="1"/>
  <c r="F213" i="19" a="1"/>
  <c r="F213" i="19" s="1"/>
  <c r="H213" i="19" s="1" a="1"/>
  <c r="H213" i="19" s="1"/>
  <c r="F214" i="19" a="1"/>
  <c r="F214" i="19" s="1"/>
  <c r="F215" i="19" a="1"/>
  <c r="F215" i="19" s="1"/>
  <c r="F216" i="19" a="1"/>
  <c r="F216" i="19" s="1"/>
  <c r="F217" i="19" a="1"/>
  <c r="F217" i="19" s="1"/>
  <c r="H217" i="19" s="1" a="1"/>
  <c r="H217" i="19" s="1"/>
  <c r="F218" i="19" a="1"/>
  <c r="F218" i="19" s="1"/>
  <c r="F219" i="19" a="1"/>
  <c r="F219" i="19" s="1"/>
  <c r="H219" i="19" s="1" a="1"/>
  <c r="H219" i="19" s="1"/>
  <c r="F220" i="19" a="1"/>
  <c r="F220" i="19" s="1"/>
  <c r="F221" i="19" a="1"/>
  <c r="F221" i="19" s="1"/>
  <c r="F222" i="19" a="1"/>
  <c r="F222" i="19" s="1"/>
  <c r="F223" i="19" a="1"/>
  <c r="F223" i="19" s="1"/>
  <c r="F224" i="19" a="1"/>
  <c r="F224" i="19" s="1"/>
  <c r="F225" i="19" a="1"/>
  <c r="F225" i="19" s="1"/>
  <c r="F226" i="19" a="1"/>
  <c r="F226" i="19" s="1"/>
  <c r="F227" i="19" a="1"/>
  <c r="F227" i="19" s="1"/>
  <c r="F228" i="19" a="1"/>
  <c r="F228" i="19" s="1"/>
  <c r="F229" i="19" a="1"/>
  <c r="F229" i="19" s="1"/>
  <c r="F230" i="19" a="1"/>
  <c r="F230" i="19" s="1"/>
  <c r="F231" i="19" a="1"/>
  <c r="F231" i="19" s="1"/>
  <c r="F237" i="19" a="1"/>
  <c r="F237" i="19" s="1"/>
  <c r="F238" i="19" a="1"/>
  <c r="F238" i="19" s="1"/>
  <c r="F240" i="19" a="1"/>
  <c r="F240" i="19" s="1"/>
  <c r="F241" i="19" a="1"/>
  <c r="F241" i="19" s="1"/>
  <c r="F242" i="19" a="1"/>
  <c r="F242" i="19" s="1"/>
  <c r="F243" i="19" a="1"/>
  <c r="F243" i="19" s="1"/>
  <c r="F244" i="19" a="1"/>
  <c r="F244" i="19" s="1"/>
  <c r="F247" i="19" a="1"/>
  <c r="F247" i="19" s="1"/>
  <c r="F248" i="19" a="1"/>
  <c r="F248" i="19" s="1"/>
  <c r="F249" i="19" a="1"/>
  <c r="F249" i="19" s="1"/>
  <c r="F250" i="19" a="1"/>
  <c r="F250" i="19" s="1"/>
  <c r="F251" i="19" a="1"/>
  <c r="F251" i="19" s="1"/>
  <c r="F252" i="19" a="1"/>
  <c r="F252" i="19" s="1"/>
  <c r="F253" i="19" a="1"/>
  <c r="F253" i="19" s="1"/>
  <c r="F254" i="19" a="1"/>
  <c r="F254" i="19" s="1"/>
  <c r="F255" i="19" a="1"/>
  <c r="F255" i="19" s="1"/>
  <c r="F256" i="19" a="1"/>
  <c r="F256" i="19" s="1"/>
  <c r="H256" i="19" s="1" a="1"/>
  <c r="H256" i="19" s="1"/>
  <c r="F257" i="19" a="1"/>
  <c r="F257" i="19" s="1"/>
  <c r="F258" i="19" a="1"/>
  <c r="F258" i="19" s="1"/>
  <c r="F259" i="19" a="1"/>
  <c r="F259" i="19" s="1"/>
  <c r="F260" i="19" a="1"/>
  <c r="F260" i="19" s="1"/>
  <c r="H260" i="19" s="1" a="1"/>
  <c r="H260" i="19" s="1"/>
  <c r="F261" i="19" a="1"/>
  <c r="F261" i="19" s="1"/>
  <c r="F265" i="19" a="1"/>
  <c r="F265" i="19" s="1"/>
  <c r="F266" i="19" a="1"/>
  <c r="F266" i="19" s="1"/>
  <c r="F269" i="19" a="1"/>
  <c r="F269" i="19" s="1"/>
  <c r="H269" i="19" s="1" a="1"/>
  <c r="H269" i="19" s="1"/>
  <c r="F270" i="19" a="1"/>
  <c r="F270" i="19" s="1"/>
  <c r="F271" i="19" a="1"/>
  <c r="F271" i="19" s="1"/>
  <c r="F272" i="19" a="1"/>
  <c r="F272" i="19" s="1"/>
  <c r="F276" i="19" a="1"/>
  <c r="F276" i="19" s="1"/>
  <c r="H276" i="19" s="1" a="1"/>
  <c r="H276" i="19" s="1"/>
  <c r="F277" i="19" a="1"/>
  <c r="F277" i="19" s="1"/>
  <c r="F279" i="19" a="1"/>
  <c r="F279" i="19" s="1"/>
  <c r="F280" i="19" a="1"/>
  <c r="F280" i="19" s="1"/>
  <c r="H280" i="19" s="1" a="1"/>
  <c r="H280" i="19" s="1"/>
  <c r="F282" i="19" a="1"/>
  <c r="F282" i="19" s="1"/>
  <c r="F284" i="19" a="1"/>
  <c r="F284" i="19" s="1"/>
  <c r="F285" i="19" a="1"/>
  <c r="F285" i="19" s="1"/>
  <c r="F288" i="19" a="1"/>
  <c r="F288" i="19" s="1"/>
  <c r="F290" i="19" a="1"/>
  <c r="F290" i="19" s="1"/>
  <c r="F169" i="19" a="1"/>
  <c r="F169" i="19" s="1"/>
  <c r="F19" i="19" a="1"/>
  <c r="F19" i="19" s="1"/>
  <c r="F20" i="19" a="1"/>
  <c r="F20" i="19" s="1"/>
  <c r="F21" i="19" a="1"/>
  <c r="F21" i="19" s="1"/>
  <c r="F22" i="19" a="1"/>
  <c r="F22" i="19" s="1"/>
  <c r="F23" i="19" a="1"/>
  <c r="F23" i="19" s="1"/>
  <c r="F24" i="19" a="1"/>
  <c r="F24" i="19" s="1"/>
  <c r="F25" i="19" a="1"/>
  <c r="F25" i="19" s="1"/>
  <c r="F26" i="19" a="1"/>
  <c r="F26" i="19" s="1"/>
  <c r="F27" i="19" a="1"/>
  <c r="F27" i="19" s="1"/>
  <c r="F28" i="19" a="1"/>
  <c r="F28" i="19" s="1"/>
  <c r="F29" i="19" a="1"/>
  <c r="F29" i="19" s="1"/>
  <c r="F30" i="19" a="1"/>
  <c r="F30" i="19" s="1"/>
  <c r="F31" i="19" a="1"/>
  <c r="F31" i="19" s="1"/>
  <c r="F32" i="19" a="1"/>
  <c r="F32" i="19" s="1"/>
  <c r="F33" i="19" a="1"/>
  <c r="F33" i="19" s="1"/>
  <c r="F34" i="19" a="1"/>
  <c r="F34" i="19" s="1"/>
  <c r="F35" i="19" a="1"/>
  <c r="F35" i="19" s="1"/>
  <c r="F36" i="19" a="1"/>
  <c r="F36" i="19" s="1"/>
  <c r="F37" i="19" a="1"/>
  <c r="F37" i="19" s="1"/>
  <c r="F38" i="19" a="1"/>
  <c r="F38" i="19" s="1"/>
  <c r="F40" i="19" a="1"/>
  <c r="F40" i="19" s="1"/>
  <c r="F41" i="19" a="1"/>
  <c r="F41" i="19" s="1"/>
  <c r="F42" i="19" a="1"/>
  <c r="F42" i="19" s="1"/>
  <c r="F43" i="19" a="1"/>
  <c r="F43" i="19" s="1"/>
  <c r="F44" i="19" a="1"/>
  <c r="F44" i="19" s="1"/>
  <c r="F45" i="19" a="1"/>
  <c r="F45" i="19" s="1"/>
  <c r="F46" i="19" a="1"/>
  <c r="F46" i="19" s="1"/>
  <c r="F48" i="19" a="1"/>
  <c r="F48" i="19" s="1"/>
  <c r="F49" i="19" a="1"/>
  <c r="F49" i="19" s="1"/>
  <c r="F50" i="19" a="1"/>
  <c r="F50" i="19" s="1"/>
  <c r="F52" i="19" a="1"/>
  <c r="F52" i="19" s="1"/>
  <c r="F53" i="19" a="1"/>
  <c r="F53" i="19" s="1"/>
  <c r="F59" i="19" a="1"/>
  <c r="F59" i="19" s="1"/>
  <c r="F60" i="19" a="1"/>
  <c r="F60" i="19" s="1"/>
  <c r="F64" i="19" a="1"/>
  <c r="F64" i="19" s="1"/>
  <c r="H64" i="19" s="1" a="1"/>
  <c r="H64" i="19" s="1"/>
  <c r="I64" i="19" s="1" a="1"/>
  <c r="I64" i="19" s="1"/>
  <c r="F67" i="19" a="1"/>
  <c r="F67" i="19" s="1"/>
  <c r="F68" i="19" a="1"/>
  <c r="F68" i="19" s="1"/>
  <c r="F69" i="19" a="1"/>
  <c r="F69" i="19" s="1"/>
  <c r="F70" i="19" a="1"/>
  <c r="F70" i="19" s="1"/>
  <c r="F71" i="19" a="1"/>
  <c r="F71" i="19" s="1"/>
  <c r="F72" i="19" a="1"/>
  <c r="F72" i="19" s="1"/>
  <c r="H72" i="19" s="1" a="1"/>
  <c r="H72" i="19" s="1"/>
  <c r="F73" i="19" a="1"/>
  <c r="F73" i="19" s="1"/>
  <c r="F74" i="19" a="1"/>
  <c r="F74" i="19" s="1"/>
  <c r="F75" i="19" a="1"/>
  <c r="F75" i="19" s="1"/>
  <c r="F76" i="19" a="1"/>
  <c r="F76" i="19" s="1"/>
  <c r="F77" i="19" a="1"/>
  <c r="F77" i="19" s="1"/>
  <c r="F78" i="19" a="1"/>
  <c r="F78" i="19" s="1"/>
  <c r="F79" i="19" a="1"/>
  <c r="F79" i="19" s="1"/>
  <c r="F80" i="19" a="1"/>
  <c r="F80" i="19" s="1"/>
  <c r="F81" i="19" a="1"/>
  <c r="F81" i="19" s="1"/>
  <c r="F82" i="19" a="1"/>
  <c r="F82" i="19" s="1"/>
  <c r="F83" i="19" a="1"/>
  <c r="F83" i="19" s="1"/>
  <c r="F84" i="19" a="1"/>
  <c r="F84" i="19" s="1"/>
  <c r="F85" i="19" a="1"/>
  <c r="F85" i="19" s="1"/>
  <c r="F86" i="19" a="1"/>
  <c r="F86" i="19" s="1"/>
  <c r="F87" i="19" a="1"/>
  <c r="F87" i="19" s="1"/>
  <c r="F88" i="19" a="1"/>
  <c r="F88" i="19" s="1"/>
  <c r="F89" i="19" a="1"/>
  <c r="F89" i="19" s="1"/>
  <c r="F92" i="19" a="1"/>
  <c r="F92" i="19" s="1"/>
  <c r="H92" i="19" s="1" a="1"/>
  <c r="H92" i="19" s="1"/>
  <c r="F98" i="19" a="1"/>
  <c r="F98" i="19" s="1"/>
  <c r="H98" i="19" s="1" a="1"/>
  <c r="H98" i="19" s="1"/>
  <c r="F99" i="19" a="1"/>
  <c r="F99" i="19" s="1"/>
  <c r="F100" i="19" a="1"/>
  <c r="F100" i="19" s="1"/>
  <c r="F102" i="19" a="1"/>
  <c r="F102" i="19" s="1"/>
  <c r="F103" i="19" a="1"/>
  <c r="F103" i="19" s="1"/>
  <c r="H103" i="19" s="1" a="1"/>
  <c r="H103" i="19" s="1"/>
  <c r="F104" i="19" a="1"/>
  <c r="F104" i="19" s="1"/>
  <c r="F105" i="19" a="1"/>
  <c r="F105" i="19" s="1"/>
  <c r="F107" i="19" a="1"/>
  <c r="F107" i="19" s="1"/>
  <c r="F109" i="19" a="1"/>
  <c r="F109" i="19" s="1"/>
  <c r="H109" i="19" s="1" a="1"/>
  <c r="H109" i="19" s="1"/>
  <c r="F110" i="19" a="1"/>
  <c r="F110" i="19" s="1"/>
  <c r="F111" i="19" a="1"/>
  <c r="F111" i="19" s="1"/>
  <c r="F112" i="19" a="1"/>
  <c r="F112" i="19" s="1"/>
  <c r="F113" i="19" a="1"/>
  <c r="F113" i="19" s="1"/>
  <c r="H113" i="19" s="1" a="1"/>
  <c r="H113" i="19" s="1"/>
  <c r="F114" i="19" a="1"/>
  <c r="F114" i="19" s="1"/>
  <c r="H114" i="19" s="1" a="1"/>
  <c r="H114" i="19" s="1"/>
  <c r="F115" i="19" a="1"/>
  <c r="F115" i="19" s="1"/>
  <c r="F116" i="19" a="1"/>
  <c r="F116" i="19" s="1"/>
  <c r="F117" i="19" a="1"/>
  <c r="F117" i="19" s="1"/>
  <c r="F118" i="19" a="1"/>
  <c r="F118" i="19" s="1"/>
  <c r="F119" i="19" a="1"/>
  <c r="F119" i="19" s="1"/>
  <c r="H119" i="19" s="1" a="1"/>
  <c r="H119" i="19" s="1"/>
  <c r="F120" i="19" a="1"/>
  <c r="F120" i="19" s="1"/>
  <c r="F121" i="19" a="1"/>
  <c r="F121" i="19" s="1"/>
  <c r="H121" i="19" s="1" a="1"/>
  <c r="H121" i="19" s="1"/>
  <c r="F122" i="19" a="1"/>
  <c r="F122" i="19" s="1"/>
  <c r="F126" i="19" a="1"/>
  <c r="F126" i="19" s="1"/>
  <c r="F127" i="19" a="1"/>
  <c r="F127" i="19" s="1"/>
  <c r="H127" i="19" s="1" a="1"/>
  <c r="H127" i="19" s="1"/>
  <c r="F130" i="19" a="1"/>
  <c r="F130" i="19" s="1"/>
  <c r="F131" i="19" a="1"/>
  <c r="F131" i="19" s="1"/>
  <c r="F132" i="19" a="1"/>
  <c r="F132" i="19" s="1"/>
  <c r="F133" i="19" a="1"/>
  <c r="F133" i="19" s="1"/>
  <c r="F134" i="19" a="1"/>
  <c r="F134" i="19" s="1"/>
  <c r="F137" i="19" a="1"/>
  <c r="F137" i="19" s="1"/>
  <c r="F138" i="19" a="1"/>
  <c r="F138" i="19" s="1"/>
  <c r="F139" i="19" a="1"/>
  <c r="F139" i="19" s="1"/>
  <c r="F140" i="19" a="1"/>
  <c r="F140" i="19" s="1"/>
  <c r="F141" i="19" a="1"/>
  <c r="F141" i="19" s="1"/>
  <c r="F142" i="19" a="1"/>
  <c r="F142" i="19" s="1"/>
  <c r="F145" i="19" a="1"/>
  <c r="F145" i="19" s="1"/>
  <c r="F146" i="19" a="1"/>
  <c r="F146" i="19" s="1"/>
  <c r="F147" i="19" a="1"/>
  <c r="F147" i="19" s="1"/>
  <c r="F148" i="19" a="1"/>
  <c r="F148" i="19" s="1"/>
  <c r="F149" i="19" a="1"/>
  <c r="F149" i="19" s="1"/>
  <c r="F150" i="19" a="1"/>
  <c r="F150" i="19" s="1"/>
  <c r="F153" i="19" a="1"/>
  <c r="F153" i="19" s="1"/>
  <c r="F154" i="19" a="1"/>
  <c r="F154" i="19" s="1"/>
  <c r="F157" i="19" a="1"/>
  <c r="F157" i="19" s="1"/>
  <c r="F158" i="19" a="1"/>
  <c r="F158" i="19" s="1"/>
  <c r="F160" i="19" a="1"/>
  <c r="F160" i="19" s="1"/>
  <c r="F161" i="19" a="1"/>
  <c r="F161" i="19" s="1"/>
  <c r="F162" i="19" a="1"/>
  <c r="F162" i="19" s="1"/>
  <c r="F18" i="19" a="1"/>
  <c r="F18" i="19" s="1"/>
  <c r="H18" i="19" s="1" a="1"/>
  <c r="H18" i="19" s="1"/>
  <c r="H1" i="19"/>
  <c r="L18" i="21"/>
  <c r="Q5" i="21"/>
  <c r="E4" i="21" s="1" a="1"/>
  <c r="E4" i="21" s="1"/>
  <c r="H38" i="21" a="1"/>
  <c r="H38" i="21" s="1"/>
  <c r="H39" i="21" a="1"/>
  <c r="H39" i="21" s="1"/>
  <c r="H40" i="21" a="1"/>
  <c r="H40" i="21" s="1"/>
  <c r="H24" i="21" a="1"/>
  <c r="H24" i="21" s="1"/>
  <c r="H25" i="21" a="1"/>
  <c r="H25" i="21" s="1"/>
  <c r="H26" i="21" a="1"/>
  <c r="H26" i="21" s="1"/>
  <c r="H27" i="21" a="1"/>
  <c r="H27" i="21" s="1"/>
  <c r="H28" i="21" a="1"/>
  <c r="H28" i="21" s="1"/>
  <c r="H29" i="21" a="1"/>
  <c r="H29" i="21" s="1"/>
  <c r="H30" i="21" a="1"/>
  <c r="H30" i="21" s="1"/>
  <c r="H31" i="21" a="1"/>
  <c r="H31" i="21" s="1"/>
  <c r="H32" i="21" a="1"/>
  <c r="H32" i="21" s="1"/>
  <c r="H33" i="21" a="1"/>
  <c r="H33" i="21" s="1"/>
  <c r="H34" i="21" a="1"/>
  <c r="H34" i="21" s="1"/>
  <c r="H36" i="21" a="1"/>
  <c r="H36" i="21" s="1"/>
  <c r="H23" i="21" a="1"/>
  <c r="H23" i="21" s="1"/>
  <c r="J11" i="17"/>
  <c r="J47" i="17" s="1"/>
  <c r="H1" i="17"/>
  <c r="J31" i="15"/>
  <c r="E60" i="15" a="1"/>
  <c r="E60" i="15" s="1"/>
  <c r="J32" i="15"/>
  <c r="J40" i="15"/>
  <c r="H1" i="15"/>
  <c r="E68" i="13" a="1"/>
  <c r="E68" i="13" s="1"/>
  <c r="E56" i="13" a="1"/>
  <c r="E56" i="13" s="1"/>
  <c r="E39" i="13" a="1"/>
  <c r="E39" i="13" s="1"/>
  <c r="E27" i="13" a="1"/>
  <c r="E27" i="13" s="1"/>
  <c r="H1" i="13"/>
  <c r="F10" i="10"/>
  <c r="F7" i="10"/>
  <c r="F8" i="10"/>
  <c r="F9" i="10"/>
  <c r="F6" i="10"/>
  <c r="J83" i="10"/>
  <c r="J92" i="10"/>
  <c r="J33" i="10"/>
  <c r="J46" i="10"/>
  <c r="J54" i="10"/>
  <c r="J63" i="10"/>
  <c r="J71" i="10"/>
  <c r="H1" i="10"/>
  <c r="J19" i="9"/>
  <c r="J20" i="9"/>
  <c r="J21" i="9"/>
  <c r="J23" i="9"/>
  <c r="J25" i="9"/>
  <c r="J26" i="9"/>
  <c r="J27" i="9"/>
  <c r="J28" i="9"/>
  <c r="J29" i="9"/>
  <c r="J31" i="9"/>
  <c r="J32" i="9"/>
  <c r="J33" i="9"/>
  <c r="J34" i="9"/>
  <c r="J35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16" i="9"/>
  <c r="H1" i="9"/>
  <c r="I43" i="7"/>
  <c r="E7" i="4"/>
  <c r="E9" i="4"/>
  <c r="D5" i="4" a="1"/>
  <c r="D5" i="4" s="1"/>
  <c r="E46" i="17" a="1"/>
  <c r="E46" i="17" s="1"/>
  <c r="E45" i="17" a="1"/>
  <c r="E45" i="17" s="1"/>
  <c r="E44" i="17" a="1"/>
  <c r="E44" i="17" s="1"/>
  <c r="E43" i="17" a="1"/>
  <c r="E43" i="17" s="1"/>
  <c r="E42" i="17" a="1"/>
  <c r="E42" i="17" s="1"/>
  <c r="E41" i="17" a="1"/>
  <c r="E41" i="17" s="1"/>
  <c r="E40" i="17" a="1"/>
  <c r="E40" i="17" s="1"/>
  <c r="E39" i="17" a="1"/>
  <c r="E39" i="17" s="1"/>
  <c r="E38" i="17" a="1"/>
  <c r="E38" i="17" s="1"/>
  <c r="E37" i="17" a="1"/>
  <c r="E37" i="17" s="1"/>
  <c r="E35" i="17" a="1"/>
  <c r="E35" i="17" s="1"/>
  <c r="E33" i="17" a="1"/>
  <c r="E33" i="17" s="1"/>
  <c r="E32" i="17" a="1"/>
  <c r="E32" i="17" s="1"/>
  <c r="E30" i="17" a="1"/>
  <c r="E30" i="17" s="1"/>
  <c r="E29" i="17" a="1"/>
  <c r="E29" i="17" s="1"/>
  <c r="E28" i="17" a="1"/>
  <c r="E28" i="17" s="1"/>
  <c r="E27" i="17" a="1"/>
  <c r="E27" i="17" s="1"/>
  <c r="E26" i="17" a="1"/>
  <c r="E26" i="17" s="1"/>
  <c r="E25" i="17" a="1"/>
  <c r="E25" i="17" s="1"/>
  <c r="E24" i="17" a="1"/>
  <c r="E24" i="17" s="1"/>
  <c r="E23" i="17" a="1"/>
  <c r="E23" i="17" s="1"/>
  <c r="E22" i="17" a="1"/>
  <c r="E22" i="17" s="1"/>
  <c r="E21" i="17" a="1"/>
  <c r="E21" i="17" s="1"/>
  <c r="E20" i="17" a="1"/>
  <c r="E20" i="17" s="1"/>
  <c r="E18" i="17" a="1"/>
  <c r="E18" i="17" s="1"/>
  <c r="E17" i="17" a="1"/>
  <c r="E17" i="17" s="1"/>
  <c r="E16" i="17" a="1"/>
  <c r="E16" i="17" s="1"/>
  <c r="E15" i="17" a="1"/>
  <c r="E15" i="17" s="1"/>
  <c r="E59" i="15" a="1"/>
  <c r="E59" i="15" s="1"/>
  <c r="E58" i="15" a="1"/>
  <c r="E58" i="15" s="1"/>
  <c r="E57" i="15" a="1"/>
  <c r="E57" i="15" s="1"/>
  <c r="E56" i="15" a="1"/>
  <c r="E56" i="15" s="1"/>
  <c r="E43" i="15" a="1"/>
  <c r="E43" i="15" s="1"/>
  <c r="E42" i="15" a="1"/>
  <c r="E42" i="15" s="1"/>
  <c r="E41" i="15" a="1"/>
  <c r="E41" i="15" s="1"/>
  <c r="E40" i="15" a="1"/>
  <c r="E40" i="15" s="1"/>
  <c r="E39" i="15" a="1"/>
  <c r="E39" i="15" s="1"/>
  <c r="E38" i="15" a="1"/>
  <c r="E38" i="15" s="1"/>
  <c r="E37" i="15" a="1"/>
  <c r="E37" i="15" s="1"/>
  <c r="E36" i="15" a="1"/>
  <c r="E36" i="15" s="1"/>
  <c r="E35" i="15" a="1"/>
  <c r="E35" i="15" s="1"/>
  <c r="E34" i="15" a="1"/>
  <c r="E34" i="15" s="1"/>
  <c r="E32" i="15" a="1"/>
  <c r="E32" i="15" s="1"/>
  <c r="E29" i="15" a="1"/>
  <c r="E29" i="15" s="1"/>
  <c r="E28" i="15" a="1"/>
  <c r="E28" i="15" s="1"/>
  <c r="E27" i="15" a="1"/>
  <c r="E27" i="15" s="1"/>
  <c r="E26" i="15" a="1"/>
  <c r="E26" i="15" s="1"/>
  <c r="E25" i="15" a="1"/>
  <c r="E25" i="15" s="1"/>
  <c r="E24" i="15" a="1"/>
  <c r="E24" i="15" s="1"/>
  <c r="E23" i="15" a="1"/>
  <c r="E23" i="15" s="1"/>
  <c r="E22" i="15" a="1"/>
  <c r="E22" i="15" s="1"/>
  <c r="E21" i="15" a="1"/>
  <c r="E21" i="15" s="1"/>
  <c r="E20" i="15" a="1"/>
  <c r="E20" i="15" s="1"/>
  <c r="E19" i="15" a="1"/>
  <c r="E19" i="15" s="1"/>
  <c r="E18" i="15" a="1"/>
  <c r="E18" i="15" s="1"/>
  <c r="E17" i="15" a="1"/>
  <c r="E17" i="15" s="1"/>
  <c r="E16" i="15" a="1"/>
  <c r="E16" i="15" s="1"/>
  <c r="E15" i="15" a="1"/>
  <c r="E15" i="15" s="1"/>
  <c r="E151" i="13" a="1"/>
  <c r="E151" i="13" s="1"/>
  <c r="E150" i="13" a="1"/>
  <c r="E150" i="13" s="1"/>
  <c r="E149" i="13" a="1"/>
  <c r="E149" i="13" s="1"/>
  <c r="E148" i="13" a="1"/>
  <c r="E148" i="13" s="1"/>
  <c r="E147" i="13" a="1"/>
  <c r="E147" i="13" s="1"/>
  <c r="E146" i="13" a="1"/>
  <c r="E146" i="13" s="1"/>
  <c r="E145" i="13" a="1"/>
  <c r="E145" i="13" s="1"/>
  <c r="E144" i="13" a="1"/>
  <c r="E144" i="13" s="1"/>
  <c r="E143" i="13" a="1"/>
  <c r="E143" i="13" s="1"/>
  <c r="E142" i="13" a="1"/>
  <c r="E142" i="13" s="1"/>
  <c r="E141" i="13" a="1"/>
  <c r="E141" i="13" s="1"/>
  <c r="E140" i="13" a="1"/>
  <c r="E140" i="13" s="1"/>
  <c r="E139" i="13" a="1"/>
  <c r="E139" i="13" s="1"/>
  <c r="E138" i="13" a="1"/>
  <c r="E138" i="13" s="1"/>
  <c r="E137" i="13" a="1"/>
  <c r="E137" i="13" s="1"/>
  <c r="E136" i="13" a="1"/>
  <c r="E136" i="13" s="1"/>
  <c r="E135" i="13" a="1"/>
  <c r="E135" i="13" s="1"/>
  <c r="E134" i="13" a="1"/>
  <c r="E134" i="13" s="1"/>
  <c r="E133" i="13" a="1"/>
  <c r="E133" i="13" s="1"/>
  <c r="E132" i="13" a="1"/>
  <c r="E132" i="13" s="1"/>
  <c r="E131" i="13" a="1"/>
  <c r="E131" i="13" s="1"/>
  <c r="E130" i="13" a="1"/>
  <c r="E130" i="13" s="1"/>
  <c r="E129" i="13" a="1"/>
  <c r="E129" i="13" s="1"/>
  <c r="E128" i="13" a="1"/>
  <c r="E128" i="13" s="1"/>
  <c r="E127" i="13" a="1"/>
  <c r="E127" i="13" s="1"/>
  <c r="E126" i="13" a="1"/>
  <c r="E126" i="13" s="1"/>
  <c r="E125" i="13" a="1"/>
  <c r="E125" i="13" s="1"/>
  <c r="E124" i="13" a="1"/>
  <c r="E124" i="13" s="1"/>
  <c r="E123" i="13" a="1"/>
  <c r="E123" i="13" s="1"/>
  <c r="E122" i="13" a="1"/>
  <c r="E122" i="13" s="1"/>
  <c r="E121" i="13" a="1"/>
  <c r="E121" i="13" s="1"/>
  <c r="E120" i="13" a="1"/>
  <c r="E120" i="13" s="1"/>
  <c r="E119" i="13" a="1"/>
  <c r="E119" i="13" s="1"/>
  <c r="E118" i="13" a="1"/>
  <c r="E118" i="13" s="1"/>
  <c r="E117" i="13" a="1"/>
  <c r="E117" i="13" s="1"/>
  <c r="E116" i="13" a="1"/>
  <c r="E116" i="13" s="1"/>
  <c r="E112" i="13" a="1"/>
  <c r="E112" i="13" s="1"/>
  <c r="E111" i="13" a="1"/>
  <c r="E111" i="13" s="1"/>
  <c r="E110" i="13" a="1"/>
  <c r="E110" i="13" s="1"/>
  <c r="E109" i="13" a="1"/>
  <c r="E109" i="13" s="1"/>
  <c r="E108" i="13" a="1"/>
  <c r="E108" i="13" s="1"/>
  <c r="E107" i="13" a="1"/>
  <c r="E107" i="13" s="1"/>
  <c r="E106" i="13" a="1"/>
  <c r="E106" i="13" s="1"/>
  <c r="E105" i="13" a="1"/>
  <c r="E105" i="13" s="1"/>
  <c r="E104" i="13" a="1"/>
  <c r="E104" i="13" s="1"/>
  <c r="E103" i="13" a="1"/>
  <c r="E103" i="13" s="1"/>
  <c r="E102" i="13" a="1"/>
  <c r="E102" i="13" s="1"/>
  <c r="E101" i="13" a="1"/>
  <c r="E101" i="13" s="1"/>
  <c r="E100" i="13" a="1"/>
  <c r="E100" i="13" s="1"/>
  <c r="E99" i="13" a="1"/>
  <c r="E99" i="13" s="1"/>
  <c r="E98" i="13" a="1"/>
  <c r="E98" i="13" s="1"/>
  <c r="E97" i="13" a="1"/>
  <c r="E97" i="13" s="1"/>
  <c r="E96" i="13" a="1"/>
  <c r="E96" i="13" s="1"/>
  <c r="E95" i="13" a="1"/>
  <c r="E95" i="13" s="1"/>
  <c r="E94" i="13" a="1"/>
  <c r="E94" i="13" s="1"/>
  <c r="E93" i="13" a="1"/>
  <c r="E93" i="13" s="1"/>
  <c r="E92" i="13" a="1"/>
  <c r="E92" i="13" s="1"/>
  <c r="E91" i="13" a="1"/>
  <c r="E91" i="13" s="1"/>
  <c r="E90" i="13" a="1"/>
  <c r="E90" i="13" s="1"/>
  <c r="E89" i="13" a="1"/>
  <c r="E89" i="13" s="1"/>
  <c r="E88" i="13" a="1"/>
  <c r="E88" i="13" s="1"/>
  <c r="E87" i="13" a="1"/>
  <c r="E87" i="13" s="1"/>
  <c r="E86" i="13" a="1"/>
  <c r="E86" i="13" s="1"/>
  <c r="E85" i="13" a="1"/>
  <c r="E85" i="13" s="1"/>
  <c r="E84" i="13" a="1"/>
  <c r="E84" i="13" s="1"/>
  <c r="E83" i="13" a="1"/>
  <c r="E83" i="13" s="1"/>
  <c r="E82" i="13" a="1"/>
  <c r="E82" i="13" s="1"/>
  <c r="E81" i="13" a="1"/>
  <c r="E81" i="13" s="1"/>
  <c r="E80" i="13" a="1"/>
  <c r="E80" i="13" s="1"/>
  <c r="E79" i="13" a="1"/>
  <c r="E79" i="13" s="1"/>
  <c r="E78" i="13" a="1"/>
  <c r="E78" i="13" s="1"/>
  <c r="E77" i="13" a="1"/>
  <c r="E77" i="13" s="1"/>
  <c r="E76" i="13" a="1"/>
  <c r="E76" i="13" s="1"/>
  <c r="E75" i="13" a="1"/>
  <c r="E75" i="13" s="1"/>
  <c r="E73" i="13" a="1"/>
  <c r="E73" i="13" s="1"/>
  <c r="E72" i="13" a="1"/>
  <c r="E72" i="13" s="1"/>
  <c r="E71" i="13" a="1"/>
  <c r="E71" i="13" s="1"/>
  <c r="E70" i="13" a="1"/>
  <c r="E70" i="13" s="1"/>
  <c r="E69" i="13" a="1"/>
  <c r="E69" i="13" s="1"/>
  <c r="E63" i="13" a="1"/>
  <c r="E63" i="13" s="1"/>
  <c r="E62" i="13" a="1"/>
  <c r="E62" i="13" s="1"/>
  <c r="E61" i="13" a="1"/>
  <c r="E61" i="13" s="1"/>
  <c r="E60" i="13" a="1"/>
  <c r="E60" i="13" s="1"/>
  <c r="E59" i="13" a="1"/>
  <c r="E59" i="13" s="1"/>
  <c r="E58" i="13" a="1"/>
  <c r="E58" i="13" s="1"/>
  <c r="E57" i="13" a="1"/>
  <c r="E57" i="13" s="1"/>
  <c r="E51" i="13" a="1"/>
  <c r="E51" i="13" s="1"/>
  <c r="E50" i="13" a="1"/>
  <c r="E50" i="13" s="1"/>
  <c r="E49" i="13" a="1"/>
  <c r="E49" i="13" s="1"/>
  <c r="E48" i="13" a="1"/>
  <c r="E48" i="13" s="1"/>
  <c r="E47" i="13" a="1"/>
  <c r="E47" i="13" s="1"/>
  <c r="E46" i="13" a="1"/>
  <c r="E46" i="13" s="1"/>
  <c r="E45" i="13" a="1"/>
  <c r="E45" i="13" s="1"/>
  <c r="E44" i="13" a="1"/>
  <c r="E44" i="13" s="1"/>
  <c r="E43" i="13" a="1"/>
  <c r="E43" i="13" s="1"/>
  <c r="E42" i="13" a="1"/>
  <c r="E42" i="13" s="1"/>
  <c r="E41" i="13" a="1"/>
  <c r="E41" i="13" s="1"/>
  <c r="E40" i="13" a="1"/>
  <c r="E40" i="13" s="1"/>
  <c r="E34" i="13" a="1"/>
  <c r="E34" i="13" s="1"/>
  <c r="E33" i="13" a="1"/>
  <c r="E33" i="13" s="1"/>
  <c r="E32" i="13" a="1"/>
  <c r="E32" i="13" s="1"/>
  <c r="E31" i="13" a="1"/>
  <c r="E31" i="13" s="1"/>
  <c r="E30" i="13" a="1"/>
  <c r="E30" i="13" s="1"/>
  <c r="E29" i="13" a="1"/>
  <c r="E29" i="13" s="1"/>
  <c r="E28" i="13" a="1"/>
  <c r="E28" i="13" s="1"/>
  <c r="E22" i="13" a="1"/>
  <c r="E22" i="13" s="1"/>
  <c r="E21" i="13" a="1"/>
  <c r="E21" i="13" s="1"/>
  <c r="E20" i="13" a="1"/>
  <c r="E20" i="13" s="1"/>
  <c r="E19" i="13" a="1"/>
  <c r="E19" i="13" s="1"/>
  <c r="E18" i="13" a="1"/>
  <c r="E18" i="13" s="1"/>
  <c r="E17" i="13" a="1"/>
  <c r="E17" i="13" s="1"/>
  <c r="E16" i="13" a="1"/>
  <c r="E16" i="13" s="1"/>
  <c r="E95" i="10" a="1"/>
  <c r="E95" i="10" s="1"/>
  <c r="E94" i="10" a="1"/>
  <c r="E94" i="10" s="1"/>
  <c r="E93" i="10" a="1"/>
  <c r="E93" i="10" s="1"/>
  <c r="E92" i="10" a="1"/>
  <c r="E92" i="10" s="1"/>
  <c r="E91" i="10" a="1"/>
  <c r="E91" i="10" s="1"/>
  <c r="E89" i="10" a="1"/>
  <c r="E89" i="10" s="1"/>
  <c r="E88" i="10" a="1"/>
  <c r="E88" i="10" s="1"/>
  <c r="E87" i="10" a="1"/>
  <c r="E87" i="10" s="1"/>
  <c r="E86" i="10" a="1"/>
  <c r="E86" i="10" s="1"/>
  <c r="E85" i="10" a="1"/>
  <c r="E85" i="10" s="1"/>
  <c r="E84" i="10" a="1"/>
  <c r="E84" i="10" s="1"/>
  <c r="E83" i="10" a="1"/>
  <c r="E83" i="10" s="1"/>
  <c r="E82" i="10" a="1"/>
  <c r="E82" i="10" s="1"/>
  <c r="E81" i="10" a="1"/>
  <c r="E81" i="10" s="1"/>
  <c r="E80" i="10" a="1"/>
  <c r="E80" i="10" s="1"/>
  <c r="E79" i="10" a="1"/>
  <c r="E79" i="10" s="1"/>
  <c r="E78" i="10" a="1"/>
  <c r="E78" i="10" s="1"/>
  <c r="E72" i="10" a="1"/>
  <c r="E72" i="10" s="1"/>
  <c r="E71" i="10" a="1"/>
  <c r="E71" i="10" s="1"/>
  <c r="E70" i="10" a="1"/>
  <c r="E70" i="10" s="1"/>
  <c r="E69" i="10" a="1"/>
  <c r="E69" i="10" s="1"/>
  <c r="E68" i="10" a="1"/>
  <c r="E68" i="10" s="1"/>
  <c r="E67" i="10" a="1"/>
  <c r="E67" i="10" s="1"/>
  <c r="E66" i="10" a="1"/>
  <c r="E66" i="10" s="1"/>
  <c r="E65" i="10" a="1"/>
  <c r="E65" i="10" s="1"/>
  <c r="E64" i="10" a="1"/>
  <c r="E64" i="10" s="1"/>
  <c r="E63" i="10" a="1"/>
  <c r="E63" i="10" s="1"/>
  <c r="E61" i="10" a="1"/>
  <c r="E61" i="10" s="1"/>
  <c r="E60" i="10" a="1"/>
  <c r="E60" i="10" s="1"/>
  <c r="E59" i="10" a="1"/>
  <c r="E59" i="10" s="1"/>
  <c r="E58" i="10" a="1"/>
  <c r="E58" i="10" s="1"/>
  <c r="E57" i="10" a="1"/>
  <c r="E57" i="10" s="1"/>
  <c r="E56" i="10" a="1"/>
  <c r="E56" i="10" s="1"/>
  <c r="E55" i="10" a="1"/>
  <c r="E55" i="10" s="1"/>
  <c r="E54" i="10" a="1"/>
  <c r="E54" i="10" s="1"/>
  <c r="E53" i="10" a="1"/>
  <c r="E53" i="10" s="1"/>
  <c r="E52" i="10" a="1"/>
  <c r="E52" i="10" s="1"/>
  <c r="E51" i="10" a="1"/>
  <c r="E51" i="10" s="1"/>
  <c r="E50" i="10" a="1"/>
  <c r="E50" i="10" s="1"/>
  <c r="E49" i="10" a="1"/>
  <c r="E49" i="10" s="1"/>
  <c r="E48" i="10" a="1"/>
  <c r="E48" i="10" s="1"/>
  <c r="E47" i="10" a="1"/>
  <c r="E47" i="10" s="1"/>
  <c r="E46" i="10" a="1"/>
  <c r="E46" i="10" s="1"/>
  <c r="E45" i="10" a="1"/>
  <c r="E45" i="10" s="1"/>
  <c r="E44" i="10" a="1"/>
  <c r="E44" i="10" s="1"/>
  <c r="E43" i="10" a="1"/>
  <c r="E43" i="10" s="1"/>
  <c r="E42" i="10" a="1"/>
  <c r="E42" i="10" s="1"/>
  <c r="E41" i="10" a="1"/>
  <c r="E41" i="10" s="1"/>
  <c r="E40" i="10" a="1"/>
  <c r="E40" i="10" s="1"/>
  <c r="E39" i="10" a="1"/>
  <c r="E39" i="10" s="1"/>
  <c r="E33" i="10" a="1"/>
  <c r="E33" i="10" s="1"/>
  <c r="E24" i="10" a="1"/>
  <c r="E24" i="10" s="1"/>
  <c r="E23" i="10" a="1"/>
  <c r="E23" i="10" s="1"/>
  <c r="E22" i="10" a="1"/>
  <c r="E22" i="10" s="1"/>
  <c r="E70" i="9" a="1"/>
  <c r="E70" i="9" s="1"/>
  <c r="E69" i="9" a="1"/>
  <c r="E69" i="9" s="1"/>
  <c r="E68" i="9" a="1"/>
  <c r="E68" i="9" s="1"/>
  <c r="E67" i="9" a="1"/>
  <c r="E67" i="9" s="1"/>
  <c r="E66" i="9" a="1"/>
  <c r="E66" i="9" s="1"/>
  <c r="E65" i="9" a="1"/>
  <c r="E65" i="9" s="1"/>
  <c r="E64" i="9" a="1"/>
  <c r="E64" i="9" s="1"/>
  <c r="E63" i="9" a="1"/>
  <c r="E63" i="9" s="1"/>
  <c r="E62" i="9" a="1"/>
  <c r="E62" i="9" s="1"/>
  <c r="E61" i="9" a="1"/>
  <c r="E61" i="9" s="1"/>
  <c r="E60" i="9" a="1"/>
  <c r="E60" i="9" s="1"/>
  <c r="E59" i="9" a="1"/>
  <c r="E59" i="9" s="1"/>
  <c r="E58" i="9" a="1"/>
  <c r="E58" i="9" s="1"/>
  <c r="E57" i="9" a="1"/>
  <c r="E57" i="9" s="1"/>
  <c r="E56" i="9" a="1"/>
  <c r="E56" i="9" s="1"/>
  <c r="E55" i="9" a="1"/>
  <c r="E55" i="9" s="1"/>
  <c r="E54" i="9" a="1"/>
  <c r="E54" i="9" s="1"/>
  <c r="E53" i="9" a="1"/>
  <c r="E53" i="9" s="1"/>
  <c r="E52" i="9" a="1"/>
  <c r="E52" i="9" s="1"/>
  <c r="E50" i="9" a="1"/>
  <c r="E50" i="9" s="1"/>
  <c r="E49" i="9" a="1"/>
  <c r="E49" i="9" s="1"/>
  <c r="E48" i="9" a="1"/>
  <c r="E48" i="9" s="1"/>
  <c r="E47" i="9" a="1"/>
  <c r="E47" i="9" s="1"/>
  <c r="E46" i="9" a="1"/>
  <c r="E46" i="9" s="1"/>
  <c r="E45" i="9" a="1"/>
  <c r="E45" i="9" s="1"/>
  <c r="E44" i="9" a="1"/>
  <c r="E44" i="9" s="1"/>
  <c r="E43" i="9" a="1"/>
  <c r="E43" i="9" s="1"/>
  <c r="E42" i="9" a="1"/>
  <c r="E42" i="9" s="1"/>
  <c r="E41" i="9" a="1"/>
  <c r="E41" i="9" s="1"/>
  <c r="E40" i="9" a="1"/>
  <c r="E40" i="9" s="1"/>
  <c r="E39" i="9" a="1"/>
  <c r="E39" i="9" s="1"/>
  <c r="E38" i="9" a="1"/>
  <c r="E38" i="9" s="1"/>
  <c r="E37" i="9" a="1"/>
  <c r="E37" i="9" s="1"/>
  <c r="E36" i="9" a="1"/>
  <c r="E36" i="9" s="1"/>
  <c r="E35" i="9" a="1"/>
  <c r="E35" i="9" s="1"/>
  <c r="E34" i="9" a="1"/>
  <c r="E34" i="9" s="1"/>
  <c r="E33" i="9" a="1"/>
  <c r="E33" i="9" s="1"/>
  <c r="E32" i="9" a="1"/>
  <c r="E32" i="9" s="1"/>
  <c r="E31" i="9" a="1"/>
  <c r="E31" i="9" s="1"/>
  <c r="E30" i="9" a="1"/>
  <c r="E30" i="9" s="1"/>
  <c r="E29" i="9" a="1"/>
  <c r="E29" i="9" s="1"/>
  <c r="E28" i="9" a="1"/>
  <c r="E28" i="9" s="1"/>
  <c r="E27" i="9" a="1"/>
  <c r="E27" i="9" s="1"/>
  <c r="E26" i="9" a="1"/>
  <c r="E26" i="9" s="1"/>
  <c r="E25" i="9" a="1"/>
  <c r="E25" i="9" s="1"/>
  <c r="E24" i="9" a="1"/>
  <c r="E24" i="9" s="1"/>
  <c r="E23" i="9" a="1"/>
  <c r="E23" i="9" s="1"/>
  <c r="E22" i="9" a="1"/>
  <c r="E22" i="9" s="1"/>
  <c r="E21" i="9" a="1"/>
  <c r="E21" i="9" s="1"/>
  <c r="E20" i="9" a="1"/>
  <c r="E20" i="9" s="1"/>
  <c r="E19" i="9" a="1"/>
  <c r="E19" i="9" s="1"/>
  <c r="E18" i="9" a="1"/>
  <c r="E18" i="9" s="1"/>
  <c r="E17" i="9" a="1"/>
  <c r="E17" i="9" s="1"/>
  <c r="E16" i="9" a="1"/>
  <c r="E16" i="9" s="1"/>
  <c r="E106" i="7" a="1"/>
  <c r="E106" i="7" s="1"/>
  <c r="E105" i="7" a="1"/>
  <c r="E105" i="7" s="1"/>
  <c r="E104" i="7" a="1"/>
  <c r="E104" i="7" s="1"/>
  <c r="E103" i="7" a="1"/>
  <c r="E103" i="7" s="1"/>
  <c r="E102" i="7" a="1"/>
  <c r="E102" i="7" s="1"/>
  <c r="E101" i="7" a="1"/>
  <c r="E101" i="7" s="1"/>
  <c r="E100" i="7" a="1"/>
  <c r="E100" i="7" s="1"/>
  <c r="E99" i="7" a="1"/>
  <c r="E99" i="7" s="1"/>
  <c r="E98" i="7" a="1"/>
  <c r="E98" i="7" s="1"/>
  <c r="E97" i="7" a="1"/>
  <c r="E97" i="7" s="1"/>
  <c r="E96" i="7" a="1"/>
  <c r="E96" i="7" s="1"/>
  <c r="E95" i="7" a="1"/>
  <c r="E95" i="7" s="1"/>
  <c r="E94" i="7" a="1"/>
  <c r="E94" i="7" s="1"/>
  <c r="E93" i="7" a="1"/>
  <c r="E93" i="7" s="1"/>
  <c r="E92" i="7" a="1"/>
  <c r="E92" i="7" s="1"/>
  <c r="E91" i="7" a="1"/>
  <c r="E91" i="7" s="1"/>
  <c r="E90" i="7" a="1"/>
  <c r="E90" i="7" s="1"/>
  <c r="E89" i="7" a="1"/>
  <c r="E89" i="7" s="1"/>
  <c r="E88" i="7" a="1"/>
  <c r="E88" i="7" s="1"/>
  <c r="E87" i="7" a="1"/>
  <c r="E87" i="7" s="1"/>
  <c r="E86" i="7" a="1"/>
  <c r="E86" i="7" s="1"/>
  <c r="E85" i="7" a="1"/>
  <c r="E85" i="7" s="1"/>
  <c r="E84" i="7" a="1"/>
  <c r="E84" i="7" s="1"/>
  <c r="E83" i="7" a="1"/>
  <c r="E83" i="7" s="1"/>
  <c r="E82" i="7" a="1"/>
  <c r="E82" i="7" s="1"/>
  <c r="E81" i="7" a="1"/>
  <c r="E81" i="7" s="1"/>
  <c r="E80" i="7" a="1"/>
  <c r="E80" i="7" s="1"/>
  <c r="E79" i="7" a="1"/>
  <c r="E79" i="7" s="1"/>
  <c r="E78" i="7" a="1"/>
  <c r="E78" i="7" s="1"/>
  <c r="E77" i="7" a="1"/>
  <c r="E77" i="7" s="1"/>
  <c r="E76" i="7" a="1"/>
  <c r="E76" i="7" s="1"/>
  <c r="E75" i="7" a="1"/>
  <c r="E75" i="7" s="1"/>
  <c r="E74" i="7" a="1"/>
  <c r="E74" i="7" s="1"/>
  <c r="E73" i="7" a="1"/>
  <c r="E73" i="7" s="1"/>
  <c r="E72" i="7" a="1"/>
  <c r="E72" i="7" s="1"/>
  <c r="E71" i="7" a="1"/>
  <c r="E71" i="7" s="1"/>
  <c r="E70" i="7" a="1"/>
  <c r="E70" i="7" s="1"/>
  <c r="E69" i="7" a="1"/>
  <c r="E69" i="7" s="1"/>
  <c r="E68" i="7" a="1"/>
  <c r="E68" i="7" s="1"/>
  <c r="E67" i="7" a="1"/>
  <c r="E67" i="7" s="1"/>
  <c r="E66" i="7" a="1"/>
  <c r="E66" i="7" s="1"/>
  <c r="E65" i="7" a="1"/>
  <c r="E65" i="7" s="1"/>
  <c r="E64" i="7" a="1"/>
  <c r="E64" i="7" s="1"/>
  <c r="E63" i="7" a="1"/>
  <c r="E63" i="7" s="1"/>
  <c r="E62" i="7" a="1"/>
  <c r="E62" i="7" s="1"/>
  <c r="E61" i="7" a="1"/>
  <c r="E61" i="7" s="1"/>
  <c r="E60" i="7" a="1"/>
  <c r="E60" i="7" s="1"/>
  <c r="E59" i="7" a="1"/>
  <c r="E59" i="7" s="1"/>
  <c r="E58" i="7" a="1"/>
  <c r="E58" i="7" s="1"/>
  <c r="E57" i="7" a="1"/>
  <c r="E57" i="7" s="1"/>
  <c r="E56" i="7" a="1"/>
  <c r="E56" i="7" s="1"/>
  <c r="E55" i="7" a="1"/>
  <c r="E55" i="7" s="1"/>
  <c r="E54" i="7" a="1"/>
  <c r="E54" i="7" s="1"/>
  <c r="E53" i="7" a="1"/>
  <c r="E53" i="7" s="1"/>
  <c r="E52" i="7" a="1"/>
  <c r="E52" i="7" s="1"/>
  <c r="E51" i="7" a="1"/>
  <c r="E51" i="7" s="1"/>
  <c r="E50" i="7" a="1"/>
  <c r="E50" i="7" s="1"/>
  <c r="E49" i="7" a="1"/>
  <c r="E49" i="7" s="1"/>
  <c r="E48" i="7" a="1"/>
  <c r="E48" i="7" s="1"/>
  <c r="E46" i="7" a="1"/>
  <c r="E46" i="7" s="1"/>
  <c r="E45" i="7" a="1"/>
  <c r="E45" i="7" s="1"/>
  <c r="E44" i="7" a="1"/>
  <c r="E44" i="7" s="1"/>
  <c r="E43" i="7" a="1"/>
  <c r="E43" i="7" s="1"/>
  <c r="E42" i="7" a="1"/>
  <c r="E42" i="7" s="1"/>
  <c r="E35" i="7" a="1"/>
  <c r="E35" i="7" s="1"/>
  <c r="E34" i="7" a="1"/>
  <c r="E34" i="7" s="1"/>
  <c r="E33" i="7" a="1"/>
  <c r="E33" i="7" s="1"/>
  <c r="E32" i="7" a="1"/>
  <c r="E32" i="7" s="1"/>
  <c r="E31" i="7" a="1"/>
  <c r="E31" i="7" s="1"/>
  <c r="E30" i="7" a="1"/>
  <c r="E30" i="7" s="1"/>
  <c r="E29" i="7" a="1"/>
  <c r="E29" i="7" s="1"/>
  <c r="E28" i="7" a="1"/>
  <c r="E28" i="7" s="1"/>
  <c r="E27" i="7" a="1"/>
  <c r="E27" i="7" s="1"/>
  <c r="E26" i="7" a="1"/>
  <c r="E26" i="7" s="1"/>
  <c r="E25" i="7" a="1"/>
  <c r="E25" i="7" s="1"/>
  <c r="E24" i="7" a="1"/>
  <c r="E24" i="7" s="1"/>
  <c r="E22" i="7" a="1"/>
  <c r="E22" i="7" s="1"/>
  <c r="E21" i="7" a="1"/>
  <c r="E21" i="7" s="1"/>
  <c r="E20" i="7" a="1"/>
  <c r="E20" i="7" s="1"/>
  <c r="E19" i="7" a="1"/>
  <c r="E19" i="7" s="1"/>
  <c r="E18" i="7" a="1"/>
  <c r="E18" i="7" s="1"/>
  <c r="E15" i="7" a="1"/>
  <c r="E15" i="7" s="1"/>
  <c r="E14" i="7" a="1"/>
  <c r="E14" i="7" s="1"/>
  <c r="E13" i="7" a="1"/>
  <c r="E13" i="7" s="1"/>
  <c r="W4" i="2"/>
  <c r="D4" i="2" s="1" a="1"/>
  <c r="D4" i="2" s="1"/>
  <c r="L972" i="22" l="1" a="1"/>
  <c r="K975" i="22" a="1"/>
  <c r="M977" i="22" a="1"/>
  <c r="L980" i="22" a="1"/>
  <c r="K983" i="22" a="1"/>
  <c r="M985" i="22" a="1"/>
  <c r="L988" i="22" a="1"/>
  <c r="L988" i="22" s="1"/>
  <c r="K991" i="22" a="1"/>
  <c r="K991" i="22" s="1"/>
  <c r="M993" i="22" a="1"/>
  <c r="L996" i="22" a="1"/>
  <c r="K999" i="22" a="1"/>
  <c r="M1001" i="22" a="1"/>
  <c r="L1004" i="22" a="1"/>
  <c r="K1007" i="22" a="1"/>
  <c r="M1009" i="22" a="1"/>
  <c r="M1009" i="22" s="1"/>
  <c r="L1012" i="22" a="1"/>
  <c r="L1012" i="22" s="1"/>
  <c r="K1015" i="22" a="1"/>
  <c r="M1017" i="22" a="1"/>
  <c r="L1020" i="22" a="1"/>
  <c r="K1023" i="22" a="1"/>
  <c r="M1025" i="22" a="1"/>
  <c r="L1028" i="22" a="1"/>
  <c r="M972" i="22" a="1"/>
  <c r="M972" i="22" s="1"/>
  <c r="L975" i="22" a="1"/>
  <c r="L975" i="22" s="1"/>
  <c r="K978" i="22" a="1"/>
  <c r="M980" i="22" a="1"/>
  <c r="L983" i="22" a="1"/>
  <c r="K986" i="22" a="1"/>
  <c r="M988" i="22" a="1"/>
  <c r="L991" i="22" a="1"/>
  <c r="K994" i="22" a="1"/>
  <c r="K994" i="22" s="1"/>
  <c r="M996" i="22" a="1"/>
  <c r="M996" i="22" s="1"/>
  <c r="L999" i="22" a="1"/>
  <c r="K1002" i="22" a="1"/>
  <c r="M1004" i="22" a="1"/>
  <c r="L1007" i="22" a="1"/>
  <c r="K1010" i="22" a="1"/>
  <c r="M1012" i="22" a="1"/>
  <c r="L1015" i="22" a="1"/>
  <c r="L1015" i="22" s="1"/>
  <c r="K1018" i="22" a="1"/>
  <c r="K1018" i="22" s="1"/>
  <c r="M1020" i="22" a="1"/>
  <c r="L1023" i="22" a="1"/>
  <c r="K1026" i="22" a="1"/>
  <c r="M1028" i="22" a="1"/>
  <c r="K973" i="22" a="1"/>
  <c r="M975" i="22" a="1"/>
  <c r="L978" i="22" a="1"/>
  <c r="L978" i="22" s="1"/>
  <c r="K981" i="22" a="1"/>
  <c r="K981" i="22" s="1"/>
  <c r="M983" i="22" a="1"/>
  <c r="L986" i="22" a="1"/>
  <c r="K989" i="22" a="1"/>
  <c r="M991" i="22" a="1"/>
  <c r="L994" i="22" a="1"/>
  <c r="K997" i="22" a="1"/>
  <c r="M999" i="22" a="1"/>
  <c r="M999" i="22" s="1"/>
  <c r="L1002" i="22" a="1"/>
  <c r="L1002" i="22" s="1"/>
  <c r="K1005" i="22" a="1"/>
  <c r="M1007" i="22" a="1"/>
  <c r="L1010" i="22" a="1"/>
  <c r="K1013" i="22" a="1"/>
  <c r="M1015" i="22" a="1"/>
  <c r="L1018" i="22" a="1"/>
  <c r="K1021" i="22" a="1"/>
  <c r="K1021" i="22" s="1"/>
  <c r="M1023" i="22" a="1"/>
  <c r="M1023" i="22" s="1"/>
  <c r="L1026" i="22" a="1"/>
  <c r="K1029" i="22" a="1"/>
  <c r="M973" i="22" a="1"/>
  <c r="L976" i="22" a="1"/>
  <c r="K979" i="22" a="1"/>
  <c r="M981" i="22" a="1"/>
  <c r="L984" i="22" a="1"/>
  <c r="L984" i="22" s="1"/>
  <c r="K987" i="22" a="1"/>
  <c r="K987" i="22" s="1"/>
  <c r="M989" i="22" a="1"/>
  <c r="L992" i="22" a="1"/>
  <c r="K995" i="22" a="1"/>
  <c r="M997" i="22" a="1"/>
  <c r="L1000" i="22" a="1"/>
  <c r="K1003" i="22" a="1"/>
  <c r="M1005" i="22" a="1"/>
  <c r="M1005" i="22" s="1"/>
  <c r="L1008" i="22" a="1"/>
  <c r="L1008" i="22" s="1"/>
  <c r="K1011" i="22" a="1"/>
  <c r="M1013" i="22" a="1"/>
  <c r="L1016" i="22" a="1"/>
  <c r="K1019" i="22" a="1"/>
  <c r="M1021" i="22" a="1"/>
  <c r="L1024" i="22" a="1"/>
  <c r="K1027" i="22" a="1"/>
  <c r="K1027" i="22" s="1"/>
  <c r="M1029" i="22" a="1"/>
  <c r="M1029" i="22" s="1"/>
  <c r="K974" i="22" a="1"/>
  <c r="M976" i="22" a="1"/>
  <c r="L979" i="22" a="1"/>
  <c r="K982" i="22" a="1"/>
  <c r="M984" i="22" a="1"/>
  <c r="L987" i="22" a="1"/>
  <c r="K990" i="22" a="1"/>
  <c r="K990" i="22" s="1"/>
  <c r="M992" i="22" a="1"/>
  <c r="M992" i="22" s="1"/>
  <c r="L995" i="22" a="1"/>
  <c r="K998" i="22" a="1"/>
  <c r="M1000" i="22" a="1"/>
  <c r="L1003" i="22" a="1"/>
  <c r="K1006" i="22" a="1"/>
  <c r="M1008" i="22" a="1"/>
  <c r="L1011" i="22" a="1"/>
  <c r="L1011" i="22" s="1"/>
  <c r="K1014" i="22" a="1"/>
  <c r="K1014" i="22" s="1"/>
  <c r="M1016" i="22" a="1"/>
  <c r="L1019" i="22" a="1"/>
  <c r="K1022" i="22" a="1"/>
  <c r="M1024" i="22" a="1"/>
  <c r="L1027" i="22" a="1"/>
  <c r="K1030" i="22" a="1"/>
  <c r="L974" i="22" a="1"/>
  <c r="L974" i="22" s="1"/>
  <c r="K977" i="22" a="1"/>
  <c r="K977" i="22" s="1"/>
  <c r="M979" i="22" a="1"/>
  <c r="L982" i="22" a="1"/>
  <c r="K985" i="22" a="1"/>
  <c r="M987" i="22" a="1"/>
  <c r="L990" i="22" a="1"/>
  <c r="K993" i="22" a="1"/>
  <c r="M995" i="22" a="1"/>
  <c r="M995" i="22" s="1"/>
  <c r="L998" i="22" a="1"/>
  <c r="L998" i="22" s="1"/>
  <c r="K1001" i="22" a="1"/>
  <c r="M1003" i="22" a="1"/>
  <c r="L1006" i="22" a="1"/>
  <c r="K1009" i="22" a="1"/>
  <c r="M1011" i="22" a="1"/>
  <c r="L1014" i="22" a="1"/>
  <c r="K1017" i="22" a="1"/>
  <c r="K1017" i="22" s="1"/>
  <c r="M1019" i="22" a="1"/>
  <c r="M1019" i="22" s="1"/>
  <c r="L1022" i="22" a="1"/>
  <c r="K1025" i="22" a="1"/>
  <c r="M1027" i="22" a="1"/>
  <c r="K972" i="22" a="1"/>
  <c r="M982" i="22" a="1"/>
  <c r="L993" i="22" a="1"/>
  <c r="K1004" i="22" a="1"/>
  <c r="K1004" i="22" s="1"/>
  <c r="M1014" i="22" a="1"/>
  <c r="M1014" i="22" s="1"/>
  <c r="L1025" i="22" a="1"/>
  <c r="M1031" i="22" a="1"/>
  <c r="L1034" i="22" a="1"/>
  <c r="K1037" i="22" a="1"/>
  <c r="M1039" i="22" a="1"/>
  <c r="L1042" i="22" a="1"/>
  <c r="L973" i="22" a="1"/>
  <c r="L973" i="22" s="1"/>
  <c r="K984" i="22" a="1"/>
  <c r="K984" i="22" s="1"/>
  <c r="M994" i="22" a="1"/>
  <c r="L1005" i="22" a="1"/>
  <c r="K1016" i="22" a="1"/>
  <c r="M1026" i="22" a="1"/>
  <c r="K1032" i="22" a="1"/>
  <c r="M1034" i="22" a="1"/>
  <c r="L1037" i="22" a="1"/>
  <c r="L1037" i="22" s="1"/>
  <c r="K1040" i="22" a="1"/>
  <c r="K1040" i="22" s="1"/>
  <c r="M1042" i="22" a="1"/>
  <c r="L1045" i="22" a="1"/>
  <c r="K1048" i="22" a="1"/>
  <c r="M1050" i="22" a="1"/>
  <c r="L1053" i="22" a="1"/>
  <c r="K1056" i="22" a="1"/>
  <c r="M1058" i="22" a="1"/>
  <c r="M1058" i="22" s="1"/>
  <c r="L1061" i="22" a="1"/>
  <c r="L1061" i="22" s="1"/>
  <c r="K1064" i="22" a="1"/>
  <c r="M1066" i="22" a="1"/>
  <c r="L1069" i="22" a="1"/>
  <c r="K1072" i="22" a="1"/>
  <c r="M1074" i="22" a="1"/>
  <c r="L1077" i="22" a="1"/>
  <c r="K1080" i="22" a="1"/>
  <c r="K1080" i="22" s="1"/>
  <c r="M1082" i="22" a="1"/>
  <c r="M1082" i="22" s="1"/>
  <c r="L1085" i="22" a="1"/>
  <c r="K1088" i="22" a="1"/>
  <c r="M1090" i="22" a="1"/>
  <c r="L1093" i="22" a="1"/>
  <c r="K1096" i="22" a="1"/>
  <c r="M1098" i="22" a="1"/>
  <c r="L1101" i="22" a="1"/>
  <c r="L1101" i="22" s="1"/>
  <c r="K1104" i="22" a="1"/>
  <c r="K1104" i="22" s="1"/>
  <c r="M1106" i="22" a="1"/>
  <c r="L1109" i="22" a="1"/>
  <c r="K1112" i="22" a="1"/>
  <c r="M1114" i="22" a="1"/>
  <c r="L1117" i="22" a="1"/>
  <c r="K1120" i="22" a="1"/>
  <c r="M1122" i="22" a="1"/>
  <c r="M1122" i="22" s="1"/>
  <c r="L1125" i="22" a="1"/>
  <c r="L1125" i="22" s="1"/>
  <c r="K1128" i="22" a="1"/>
  <c r="M1130" i="22" a="1"/>
  <c r="L1133" i="22" a="1"/>
  <c r="K1136" i="22" a="1"/>
  <c r="M1138" i="22" a="1"/>
  <c r="L1141" i="22" a="1"/>
  <c r="K1144" i="22" a="1"/>
  <c r="K1144" i="22" s="1"/>
  <c r="M1146" i="22" a="1"/>
  <c r="M1146" i="22" s="1"/>
  <c r="L1149" i="22" a="1"/>
  <c r="K1152" i="22" a="1"/>
  <c r="M1154" i="22" a="1"/>
  <c r="L1157" i="22" a="1"/>
  <c r="K1160" i="22" a="1"/>
  <c r="M1162" i="22" a="1"/>
  <c r="L1165" i="22" a="1"/>
  <c r="L1165" i="22" s="1"/>
  <c r="K1168" i="22" a="1"/>
  <c r="K1168" i="22" s="1"/>
  <c r="M1170" i="22" a="1"/>
  <c r="L1173" i="22" a="1"/>
  <c r="K1176" i="22" a="1"/>
  <c r="M1178" i="22" a="1"/>
  <c r="L1181" i="22" a="1"/>
  <c r="K1184" i="22" a="1"/>
  <c r="M1186" i="22" a="1"/>
  <c r="M1186" i="22" s="1"/>
  <c r="L1189" i="22" a="1"/>
  <c r="L1189" i="22" s="1"/>
  <c r="K1192" i="22" a="1"/>
  <c r="M1194" i="22" a="1"/>
  <c r="L1197" i="22" a="1"/>
  <c r="K1200" i="22" a="1"/>
  <c r="M1202" i="22" a="1"/>
  <c r="L1205" i="22" a="1"/>
  <c r="K1208" i="22" a="1"/>
  <c r="K1208" i="22" s="1"/>
  <c r="M1210" i="22" a="1"/>
  <c r="M1210" i="22" s="1"/>
  <c r="L1213" i="22" a="1"/>
  <c r="K958" i="22" a="1"/>
  <c r="K966" i="22" a="1"/>
  <c r="L960" i="22" a="1"/>
  <c r="L968" i="22" a="1"/>
  <c r="M962" i="22" a="1"/>
  <c r="M974" i="22" a="1"/>
  <c r="M974" i="22" s="1"/>
  <c r="L985" i="22" a="1"/>
  <c r="L985" i="22" s="1"/>
  <c r="K996" i="22" a="1"/>
  <c r="M1006" i="22" a="1"/>
  <c r="L1017" i="22" a="1"/>
  <c r="K1028" i="22" a="1"/>
  <c r="L1032" i="22" a="1"/>
  <c r="K1035" i="22" a="1"/>
  <c r="M1037" i="22" a="1"/>
  <c r="M1037" i="22" s="1"/>
  <c r="L1040" i="22" a="1"/>
  <c r="L1040" i="22" s="1"/>
  <c r="K1043" i="22" a="1"/>
  <c r="M1045" i="22" a="1"/>
  <c r="L1048" i="22" a="1"/>
  <c r="K1051" i="22" a="1"/>
  <c r="M1053" i="22" a="1"/>
  <c r="L1056" i="22" a="1"/>
  <c r="K1059" i="22" a="1"/>
  <c r="K1059" i="22" s="1"/>
  <c r="M1061" i="22" a="1"/>
  <c r="M1061" i="22" s="1"/>
  <c r="L1064" i="22" a="1"/>
  <c r="K1067" i="22" a="1"/>
  <c r="M1069" i="22" a="1"/>
  <c r="L1072" i="22" a="1"/>
  <c r="K1075" i="22" a="1"/>
  <c r="M1077" i="22" a="1"/>
  <c r="L1080" i="22" a="1"/>
  <c r="L1080" i="22" s="1"/>
  <c r="K1083" i="22" a="1"/>
  <c r="K1083" i="22" s="1"/>
  <c r="M1085" i="22" a="1"/>
  <c r="L1088" i="22" a="1"/>
  <c r="K1091" i="22" a="1"/>
  <c r="M1093" i="22" a="1"/>
  <c r="L1096" i="22" a="1"/>
  <c r="K1099" i="22" a="1"/>
  <c r="M1101" i="22" a="1"/>
  <c r="M1101" i="22" s="1"/>
  <c r="L1104" i="22" a="1"/>
  <c r="L1104" i="22" s="1"/>
  <c r="K1107" i="22" a="1"/>
  <c r="M1109" i="22" a="1"/>
  <c r="L1112" i="22" a="1"/>
  <c r="K1115" i="22" a="1"/>
  <c r="M1117" i="22" a="1"/>
  <c r="L1120" i="22" a="1"/>
  <c r="K1123" i="22" a="1"/>
  <c r="K1123" i="22" s="1"/>
  <c r="M1125" i="22" a="1"/>
  <c r="M1125" i="22" s="1"/>
  <c r="L1128" i="22" a="1"/>
  <c r="K1131" i="22" a="1"/>
  <c r="M1133" i="22" a="1"/>
  <c r="L1136" i="22" a="1"/>
  <c r="K1139" i="22" a="1"/>
  <c r="M1141" i="22" a="1"/>
  <c r="L1144" i="22" a="1"/>
  <c r="L1144" i="22" s="1"/>
  <c r="K1147" i="22" a="1"/>
  <c r="K1147" i="22" s="1"/>
  <c r="M1149" i="22" a="1"/>
  <c r="L1152" i="22" a="1"/>
  <c r="K1155" i="22" a="1"/>
  <c r="M1157" i="22" a="1"/>
  <c r="L1160" i="22" a="1"/>
  <c r="K1163" i="22" a="1"/>
  <c r="M1165" i="22" a="1"/>
  <c r="M1165" i="22" s="1"/>
  <c r="L1168" i="22" a="1"/>
  <c r="L1168" i="22" s="1"/>
  <c r="K1171" i="22" a="1"/>
  <c r="M1173" i="22" a="1"/>
  <c r="L1176" i="22" a="1"/>
  <c r="K1179" i="22" a="1"/>
  <c r="M1181" i="22" a="1"/>
  <c r="L1184" i="22" a="1"/>
  <c r="K1187" i="22" a="1"/>
  <c r="K1187" i="22" s="1"/>
  <c r="M1189" i="22" a="1"/>
  <c r="M1189" i="22" s="1"/>
  <c r="L1192" i="22" a="1"/>
  <c r="K1195" i="22" a="1"/>
  <c r="M1197" i="22" a="1"/>
  <c r="L1200" i="22" a="1"/>
  <c r="K1203" i="22" a="1"/>
  <c r="M1205" i="22" a="1"/>
  <c r="K976" i="22" a="1"/>
  <c r="K976" i="22" s="1"/>
  <c r="M986" i="22" a="1"/>
  <c r="M986" i="22" s="1"/>
  <c r="L997" i="22" a="1"/>
  <c r="K1008" i="22" a="1"/>
  <c r="M1018" i="22" a="1"/>
  <c r="L1029" i="22" a="1"/>
  <c r="M1032" i="22" a="1"/>
  <c r="L1035" i="22" a="1"/>
  <c r="K1038" i="22" a="1"/>
  <c r="K1038" i="22" s="1"/>
  <c r="M1040" i="22" a="1"/>
  <c r="M1040" i="22" s="1"/>
  <c r="L1043" i="22" a="1"/>
  <c r="K1046" i="22" a="1"/>
  <c r="M1048" i="22" a="1"/>
  <c r="L1051" i="22" a="1"/>
  <c r="K1054" i="22" a="1"/>
  <c r="M1056" i="22" a="1"/>
  <c r="L1059" i="22" a="1"/>
  <c r="L1059" i="22" s="1"/>
  <c r="K1062" i="22" a="1"/>
  <c r="K1062" i="22" s="1"/>
  <c r="M1064" i="22" a="1"/>
  <c r="L1067" i="22" a="1"/>
  <c r="K1070" i="22" a="1"/>
  <c r="M1072" i="22" a="1"/>
  <c r="L1075" i="22" a="1"/>
  <c r="K1078" i="22" a="1"/>
  <c r="M1080" i="22" a="1"/>
  <c r="M1080" i="22" s="1"/>
  <c r="L1083" i="22" a="1"/>
  <c r="L1083" i="22" s="1"/>
  <c r="K1086" i="22" a="1"/>
  <c r="M1088" i="22" a="1"/>
  <c r="L1091" i="22" a="1"/>
  <c r="K1094" i="22" a="1"/>
  <c r="M1096" i="22" a="1"/>
  <c r="L1099" i="22" a="1"/>
  <c r="K1102" i="22" a="1"/>
  <c r="K1102" i="22" s="1"/>
  <c r="M1104" i="22" a="1"/>
  <c r="M1104" i="22" s="1"/>
  <c r="L1107" i="22" a="1"/>
  <c r="K1110" i="22" a="1"/>
  <c r="M1112" i="22" a="1"/>
  <c r="L1115" i="22" a="1"/>
  <c r="K1118" i="22" a="1"/>
  <c r="M1120" i="22" a="1"/>
  <c r="L1123" i="22" a="1"/>
  <c r="L1123" i="22" s="1"/>
  <c r="K1126" i="22" a="1"/>
  <c r="K1126" i="22" s="1"/>
  <c r="M1128" i="22" a="1"/>
  <c r="L1131" i="22" a="1"/>
  <c r="K1134" i="22" a="1"/>
  <c r="M1136" i="22" a="1"/>
  <c r="L1139" i="22" a="1"/>
  <c r="K1142" i="22" a="1"/>
  <c r="M1144" i="22" a="1"/>
  <c r="M1144" i="22" s="1"/>
  <c r="L1147" i="22" a="1"/>
  <c r="L1147" i="22" s="1"/>
  <c r="K1150" i="22" a="1"/>
  <c r="M1152" i="22" a="1"/>
  <c r="L1155" i="22" a="1"/>
  <c r="K1158" i="22" a="1"/>
  <c r="M1160" i="22" a="1"/>
  <c r="L1163" i="22" a="1"/>
  <c r="K1166" i="22" a="1"/>
  <c r="K1166" i="22" s="1"/>
  <c r="M1168" i="22" a="1"/>
  <c r="M1168" i="22" s="1"/>
  <c r="L1171" i="22" a="1"/>
  <c r="K1174" i="22" a="1"/>
  <c r="M1176" i="22" a="1"/>
  <c r="L1179" i="22" a="1"/>
  <c r="K1182" i="22" a="1"/>
  <c r="M1184" i="22" a="1"/>
  <c r="L1187" i="22" a="1"/>
  <c r="L1187" i="22" s="1"/>
  <c r="L977" i="22" a="1"/>
  <c r="L977" i="22" s="1"/>
  <c r="K988" i="22" a="1"/>
  <c r="M998" i="22" a="1"/>
  <c r="L1009" i="22" a="1"/>
  <c r="K1020" i="22" a="1"/>
  <c r="L1030" i="22" a="1"/>
  <c r="K1033" i="22" a="1"/>
  <c r="M1035" i="22" a="1"/>
  <c r="M1035" i="22" s="1"/>
  <c r="L1038" i="22" a="1"/>
  <c r="L1038" i="22" s="1"/>
  <c r="K1041" i="22" a="1"/>
  <c r="M1043" i="22" a="1"/>
  <c r="M978" i="22" a="1"/>
  <c r="L989" i="22" a="1"/>
  <c r="K1000" i="22" a="1"/>
  <c r="M1010" i="22" a="1"/>
  <c r="L1021" i="22" a="1"/>
  <c r="L1021" i="22" s="1"/>
  <c r="M1030" i="22" a="1"/>
  <c r="M1030" i="22" s="1"/>
  <c r="L1033" i="22" a="1"/>
  <c r="K1036" i="22" a="1"/>
  <c r="M1038" i="22" a="1"/>
  <c r="L1041" i="22" a="1"/>
  <c r="K1044" i="22" a="1"/>
  <c r="M1046" i="22" a="1"/>
  <c r="L1049" i="22" a="1"/>
  <c r="L1049" i="22" s="1"/>
  <c r="K1052" i="22" a="1"/>
  <c r="K1052" i="22" s="1"/>
  <c r="M1054" i="22" a="1"/>
  <c r="L1057" i="22" a="1"/>
  <c r="K1060" i="22" a="1"/>
  <c r="M1062" i="22" a="1"/>
  <c r="L1065" i="22" a="1"/>
  <c r="K1068" i="22" a="1"/>
  <c r="M1070" i="22" a="1"/>
  <c r="M1070" i="22" s="1"/>
  <c r="L1073" i="22" a="1"/>
  <c r="L1073" i="22" s="1"/>
  <c r="K1076" i="22" a="1"/>
  <c r="M1078" i="22" a="1"/>
  <c r="L1081" i="22" a="1"/>
  <c r="K1084" i="22" a="1"/>
  <c r="M1086" i="22" a="1"/>
  <c r="L1089" i="22" a="1"/>
  <c r="K1092" i="22" a="1"/>
  <c r="K1092" i="22" s="1"/>
  <c r="M1094" i="22" a="1"/>
  <c r="M1094" i="22" s="1"/>
  <c r="L1097" i="22" a="1"/>
  <c r="K1100" i="22" a="1"/>
  <c r="M1102" i="22" a="1"/>
  <c r="L1105" i="22" a="1"/>
  <c r="K1108" i="22" a="1"/>
  <c r="M1110" i="22" a="1"/>
  <c r="L1113" i="22" a="1"/>
  <c r="L1113" i="22" s="1"/>
  <c r="K1116" i="22" a="1"/>
  <c r="K1116" i="22" s="1"/>
  <c r="M1118" i="22" a="1"/>
  <c r="L1121" i="22" a="1"/>
  <c r="K1124" i="22" a="1"/>
  <c r="M1126" i="22" a="1"/>
  <c r="L1129" i="22" a="1"/>
  <c r="K1132" i="22" a="1"/>
  <c r="M1134" i="22" a="1"/>
  <c r="M1134" i="22" s="1"/>
  <c r="L1137" i="22" a="1"/>
  <c r="L1137" i="22" s="1"/>
  <c r="K1140" i="22" a="1"/>
  <c r="M1142" i="22" a="1"/>
  <c r="L1145" i="22" a="1"/>
  <c r="K1148" i="22" a="1"/>
  <c r="M1150" i="22" a="1"/>
  <c r="L1153" i="22" a="1"/>
  <c r="K1156" i="22" a="1"/>
  <c r="K1156" i="22" s="1"/>
  <c r="M1158" i="22" a="1"/>
  <c r="M1158" i="22" s="1"/>
  <c r="L1161" i="22" a="1"/>
  <c r="K1164" i="22" a="1"/>
  <c r="M1166" i="22" a="1"/>
  <c r="L1169" i="22" a="1"/>
  <c r="K1172" i="22" a="1"/>
  <c r="M1174" i="22" a="1"/>
  <c r="L1177" i="22" a="1"/>
  <c r="L1177" i="22" s="1"/>
  <c r="K1180" i="22" a="1"/>
  <c r="K1180" i="22" s="1"/>
  <c r="M1182" i="22" a="1"/>
  <c r="L1185" i="22" a="1"/>
  <c r="K1188" i="22" a="1"/>
  <c r="M1190" i="22" a="1"/>
  <c r="L1193" i="22" a="1"/>
  <c r="K1196" i="22" a="1"/>
  <c r="M1198" i="22" a="1"/>
  <c r="M1198" i="22" s="1"/>
  <c r="L1201" i="22" a="1"/>
  <c r="L1201" i="22" s="1"/>
  <c r="K1204" i="22" a="1"/>
  <c r="M1206" i="22" a="1"/>
  <c r="L1209" i="22" a="1"/>
  <c r="K1212" i="22" a="1"/>
  <c r="M1214" i="22" a="1"/>
  <c r="K962" i="22" a="1"/>
  <c r="K970" i="22" a="1"/>
  <c r="K970" i="22" s="1"/>
  <c r="L964" i="22" a="1"/>
  <c r="L964" i="22" s="1"/>
  <c r="M958" i="22" a="1"/>
  <c r="K980" i="22" a="1"/>
  <c r="M990" i="22" a="1"/>
  <c r="L1001" i="22" a="1"/>
  <c r="K1012" i="22" a="1"/>
  <c r="M1022" i="22" a="1"/>
  <c r="K1031" i="22" a="1"/>
  <c r="K1031" i="22" s="1"/>
  <c r="M1033" i="22" a="1"/>
  <c r="M1033" i="22" s="1"/>
  <c r="L1036" i="22" a="1"/>
  <c r="K1039" i="22" a="1"/>
  <c r="M1041" i="22" a="1"/>
  <c r="L1044" i="22" a="1"/>
  <c r="K1047" i="22" a="1"/>
  <c r="M1049" i="22" a="1"/>
  <c r="L1052" i="22" a="1"/>
  <c r="L1052" i="22" s="1"/>
  <c r="K1055" i="22" a="1"/>
  <c r="K1055" i="22" s="1"/>
  <c r="M1057" i="22" a="1"/>
  <c r="L1060" i="22" a="1"/>
  <c r="K1063" i="22" a="1"/>
  <c r="M1065" i="22" a="1"/>
  <c r="L1068" i="22" a="1"/>
  <c r="K1071" i="22" a="1"/>
  <c r="M1073" i="22" a="1"/>
  <c r="M1073" i="22" s="1"/>
  <c r="L1076" i="22" a="1"/>
  <c r="L1076" i="22" s="1"/>
  <c r="K1079" i="22" a="1"/>
  <c r="M1081" i="22" a="1"/>
  <c r="L1084" i="22" a="1"/>
  <c r="K1087" i="22" a="1"/>
  <c r="M1089" i="22" a="1"/>
  <c r="L1092" i="22" a="1"/>
  <c r="K1095" i="22" a="1"/>
  <c r="K1095" i="22" s="1"/>
  <c r="M1097" i="22" a="1"/>
  <c r="M1097" i="22" s="1"/>
  <c r="L1100" i="22" a="1"/>
  <c r="K1103" i="22" a="1"/>
  <c r="M1105" i="22" a="1"/>
  <c r="L1108" i="22" a="1"/>
  <c r="K1111" i="22" a="1"/>
  <c r="M1113" i="22" a="1"/>
  <c r="L1116" i="22" a="1"/>
  <c r="L1116" i="22" s="1"/>
  <c r="K1119" i="22" a="1"/>
  <c r="K1119" i="22" s="1"/>
  <c r="M1121" i="22" a="1"/>
  <c r="L1124" i="22" a="1"/>
  <c r="K1127" i="22" a="1"/>
  <c r="M1129" i="22" a="1"/>
  <c r="L1132" i="22" a="1"/>
  <c r="K1135" i="22" a="1"/>
  <c r="M1137" i="22" a="1"/>
  <c r="M1137" i="22" s="1"/>
  <c r="L1140" i="22" a="1"/>
  <c r="L1140" i="22" s="1"/>
  <c r="K1143" i="22" a="1"/>
  <c r="M1145" i="22" a="1"/>
  <c r="L1148" i="22" a="1"/>
  <c r="K1151" i="22" a="1"/>
  <c r="M1153" i="22" a="1"/>
  <c r="L1156" i="22" a="1"/>
  <c r="K1159" i="22" a="1"/>
  <c r="K1159" i="22" s="1"/>
  <c r="M1161" i="22" a="1"/>
  <c r="M1161" i="22" s="1"/>
  <c r="L1164" i="22" a="1"/>
  <c r="K1167" i="22" a="1"/>
  <c r="M1169" i="22" a="1"/>
  <c r="L1172" i="22" a="1"/>
  <c r="K1175" i="22" a="1"/>
  <c r="K1175" i="22" s="1"/>
  <c r="M1177" i="22" a="1"/>
  <c r="L1180" i="22" a="1"/>
  <c r="L1180" i="22" s="1"/>
  <c r="K1183" i="22" a="1"/>
  <c r="K1183" i="22" s="1"/>
  <c r="M1185" i="22" a="1"/>
  <c r="L1188" i="22" a="1"/>
  <c r="L981" i="22" a="1"/>
  <c r="K992" i="22" a="1"/>
  <c r="M1002" i="22" a="1"/>
  <c r="L1013" i="22" a="1"/>
  <c r="K1024" i="22" a="1"/>
  <c r="K1024" i="22" s="1"/>
  <c r="L1031" i="22" a="1"/>
  <c r="L1031" i="22" s="1"/>
  <c r="K1034" i="22" a="1"/>
  <c r="M1036" i="22" a="1"/>
  <c r="L1039" i="22" a="1"/>
  <c r="K1042" i="22" a="1"/>
  <c r="M1044" i="22" a="1"/>
  <c r="L1047" i="22" a="1"/>
  <c r="K1050" i="22" a="1"/>
  <c r="K1050" i="22" s="1"/>
  <c r="M1052" i="22" a="1"/>
  <c r="M1052" i="22" s="1"/>
  <c r="L1055" i="22" a="1"/>
  <c r="K1058" i="22" a="1"/>
  <c r="M1060" i="22" a="1"/>
  <c r="L1063" i="22" a="1"/>
  <c r="K1066" i="22" a="1"/>
  <c r="M1068" i="22" a="1"/>
  <c r="L1071" i="22" a="1"/>
  <c r="L1071" i="22" s="1"/>
  <c r="K1074" i="22" a="1"/>
  <c r="K1074" i="22" s="1"/>
  <c r="M1076" i="22" a="1"/>
  <c r="L1079" i="22" a="1"/>
  <c r="K1082" i="22" a="1"/>
  <c r="M1084" i="22" a="1"/>
  <c r="L1087" i="22" a="1"/>
  <c r="K1090" i="22" a="1"/>
  <c r="M1092" i="22" a="1"/>
  <c r="M1092" i="22" s="1"/>
  <c r="L1095" i="22" a="1"/>
  <c r="L1095" i="22" s="1"/>
  <c r="K1098" i="22" a="1"/>
  <c r="M1100" i="22" a="1"/>
  <c r="L1103" i="22" a="1"/>
  <c r="K1106" i="22" a="1"/>
  <c r="M1108" i="22" a="1"/>
  <c r="L1111" i="22" a="1"/>
  <c r="K1114" i="22" a="1"/>
  <c r="K1114" i="22" s="1"/>
  <c r="M1116" i="22" a="1"/>
  <c r="M1116" i="22" s="1"/>
  <c r="L1119" i="22" a="1"/>
  <c r="K1122" i="22" a="1"/>
  <c r="M1124" i="22" a="1"/>
  <c r="L1127" i="22" a="1"/>
  <c r="K1130" i="22" a="1"/>
  <c r="M1132" i="22" a="1"/>
  <c r="L1135" i="22" a="1"/>
  <c r="L1135" i="22" s="1"/>
  <c r="K1138" i="22" a="1"/>
  <c r="K1138" i="22" s="1"/>
  <c r="M1140" i="22" a="1"/>
  <c r="L1143" i="22" a="1"/>
  <c r="K1146" i="22" a="1"/>
  <c r="M1148" i="22" a="1"/>
  <c r="L1151" i="22" a="1"/>
  <c r="K1154" i="22" a="1"/>
  <c r="M1156" i="22" a="1"/>
  <c r="M1156" i="22" s="1"/>
  <c r="L1159" i="22" a="1"/>
  <c r="L1159" i="22" s="1"/>
  <c r="K1162" i="22" a="1"/>
  <c r="M1164" i="22" a="1"/>
  <c r="L1167" i="22" a="1"/>
  <c r="K1170" i="22" a="1"/>
  <c r="M1172" i="22" a="1"/>
  <c r="L1175" i="22" a="1"/>
  <c r="K1178" i="22" a="1"/>
  <c r="K1178" i="22" s="1"/>
  <c r="M1180" i="22" a="1"/>
  <c r="M1180" i="22" s="1"/>
  <c r="L1183" i="22" a="1"/>
  <c r="K1186" i="22" a="1"/>
  <c r="M1188" i="22" a="1"/>
  <c r="L1191" i="22" a="1"/>
  <c r="K1194" i="22" a="1"/>
  <c r="M1196" i="22" a="1"/>
  <c r="L1199" i="22" a="1"/>
  <c r="L1199" i="22" s="1"/>
  <c r="K1045" i="22" a="1"/>
  <c r="K1045" i="22" s="1"/>
  <c r="M1055" i="22" a="1"/>
  <c r="L1066" i="22" a="1"/>
  <c r="K1077" i="22" a="1"/>
  <c r="M1087" i="22" a="1"/>
  <c r="L1098" i="22" a="1"/>
  <c r="L1098" i="22" s="1"/>
  <c r="K1109" i="22" a="1"/>
  <c r="M1119" i="22" a="1"/>
  <c r="M1119" i="22" s="1"/>
  <c r="L1130" i="22" a="1"/>
  <c r="L1130" i="22" s="1"/>
  <c r="K1141" i="22" a="1"/>
  <c r="M1151" i="22" a="1"/>
  <c r="L1162" i="22" a="1"/>
  <c r="K1173" i="22" a="1"/>
  <c r="M1183" i="22" a="1"/>
  <c r="M1183" i="22" s="1"/>
  <c r="M1191" i="22" a="1"/>
  <c r="K1197" i="22" a="1"/>
  <c r="K1197" i="22" s="1"/>
  <c r="K1202" i="22" a="1"/>
  <c r="K1202" i="22" s="1"/>
  <c r="L1206" i="22" a="1"/>
  <c r="K1210" i="22" a="1"/>
  <c r="M1213" i="22" a="1"/>
  <c r="K961" i="22" a="1"/>
  <c r="L958" i="22" a="1"/>
  <c r="L958" i="22" s="1"/>
  <c r="L969" i="22" a="1"/>
  <c r="M965" i="22" a="1"/>
  <c r="M965" i="22" s="1"/>
  <c r="K1214" i="22" a="1"/>
  <c r="K1214" i="22" s="1"/>
  <c r="L959" i="22" a="1"/>
  <c r="L970" i="22" a="1"/>
  <c r="M966" i="22" a="1"/>
  <c r="L961" i="22" a="1"/>
  <c r="K1049" i="22" a="1"/>
  <c r="M1091" i="22" a="1"/>
  <c r="K1113" i="22" a="1"/>
  <c r="K1113" i="22" s="1"/>
  <c r="K1145" i="22" a="1"/>
  <c r="K1145" i="22" s="1"/>
  <c r="K1177" i="22" a="1"/>
  <c r="K1199" i="22" a="1"/>
  <c r="L1211" i="22" a="1"/>
  <c r="L962" i="22" a="1"/>
  <c r="L1046" i="22" a="1"/>
  <c r="K1057" i="22" a="1"/>
  <c r="M1067" i="22" a="1"/>
  <c r="M1067" i="22" s="1"/>
  <c r="L1078" i="22" a="1"/>
  <c r="L1078" i="22" s="1"/>
  <c r="K1089" i="22" a="1"/>
  <c r="M1099" i="22" a="1"/>
  <c r="L1110" i="22" a="1"/>
  <c r="K1121" i="22" a="1"/>
  <c r="M1131" i="22" a="1"/>
  <c r="L1142" i="22" a="1"/>
  <c r="K1153" i="22" a="1"/>
  <c r="K1153" i="22" s="1"/>
  <c r="M1163" i="22" a="1"/>
  <c r="M1163" i="22" s="1"/>
  <c r="L1174" i="22" a="1"/>
  <c r="K1185" i="22" a="1"/>
  <c r="M1192" i="22" a="1"/>
  <c r="K1198" i="22" a="1"/>
  <c r="L1202" i="22" a="1"/>
  <c r="K1207" i="22" a="1"/>
  <c r="L1210" i="22" a="1"/>
  <c r="L1210" i="22" s="1"/>
  <c r="K963" i="22" a="1"/>
  <c r="K963" i="22" s="1"/>
  <c r="M967" i="22" a="1"/>
  <c r="M1059" i="22" a="1"/>
  <c r="K1081" i="22" a="1"/>
  <c r="L1102" i="22" a="1"/>
  <c r="L1134" i="22" a="1"/>
  <c r="L1166" i="22" a="1"/>
  <c r="M1193" i="22" a="1"/>
  <c r="M1193" i="22" s="1"/>
  <c r="M1203" i="22" a="1"/>
  <c r="M1203" i="22" s="1"/>
  <c r="K1215" i="22" a="1"/>
  <c r="M959" i="22" a="1"/>
  <c r="M1047" i="22" a="1"/>
  <c r="L1058" i="22" a="1"/>
  <c r="K1069" i="22" a="1"/>
  <c r="M1079" i="22" a="1"/>
  <c r="L1090" i="22" a="1"/>
  <c r="L1090" i="22" s="1"/>
  <c r="K1101" i="22" a="1"/>
  <c r="K1101" i="22" s="1"/>
  <c r="M1111" i="22" a="1"/>
  <c r="L1122" i="22" a="1"/>
  <c r="K1133" i="22" a="1"/>
  <c r="M1143" i="22" a="1"/>
  <c r="L1154" i="22" a="1"/>
  <c r="K1165" i="22" a="1"/>
  <c r="M1175" i="22" a="1"/>
  <c r="M1175" i="22" s="1"/>
  <c r="L1186" i="22" a="1"/>
  <c r="L1186" i="22" s="1"/>
  <c r="K1193" i="22" a="1"/>
  <c r="L1198" i="22" a="1"/>
  <c r="L1203" i="22" a="1"/>
  <c r="L1207" i="22" a="1"/>
  <c r="K1211" i="22" a="1"/>
  <c r="K1211" i="22" s="1"/>
  <c r="L1214" i="22" a="1"/>
  <c r="K964" i="22" a="1"/>
  <c r="K964" i="22" s="1"/>
  <c r="L971" i="22" a="1"/>
  <c r="L971" i="22" s="1"/>
  <c r="L1070" i="22" a="1"/>
  <c r="M1123" i="22" a="1"/>
  <c r="M1155" i="22" a="1"/>
  <c r="M1187" i="22" a="1"/>
  <c r="M1207" i="22" a="1"/>
  <c r="K965" i="22" a="1"/>
  <c r="M968" i="22" a="1"/>
  <c r="M968" i="22" s="1"/>
  <c r="M964" i="22" a="1"/>
  <c r="L1050" i="22" a="1"/>
  <c r="K1061" i="22" a="1"/>
  <c r="M1071" i="22" a="1"/>
  <c r="L1082" i="22" a="1"/>
  <c r="K1093" i="22" a="1"/>
  <c r="M1103" i="22" a="1"/>
  <c r="L1114" i="22" a="1"/>
  <c r="L1114" i="22" s="1"/>
  <c r="K1125" i="22" a="1"/>
  <c r="K1125" i="22" s="1"/>
  <c r="M1135" i="22" a="1"/>
  <c r="L1146" i="22" a="1"/>
  <c r="K1157" i="22" a="1"/>
  <c r="M1167" i="22" a="1"/>
  <c r="L1178" i="22" a="1"/>
  <c r="K1189" i="22" a="1"/>
  <c r="L1194" i="22" a="1"/>
  <c r="L1194" i="22" s="1"/>
  <c r="M1199" i="22" a="1"/>
  <c r="M1199" i="22" s="1"/>
  <c r="L1204" i="22" a="1"/>
  <c r="L1208" i="22" a="1"/>
  <c r="M1211" i="22" a="1"/>
  <c r="L1215" i="22" a="1"/>
  <c r="K967" i="22" a="1"/>
  <c r="K967" i="22" s="1"/>
  <c r="L963" i="22" a="1"/>
  <c r="M960" i="22" a="1"/>
  <c r="M960" i="22" s="1"/>
  <c r="M969" i="22" a="1"/>
  <c r="M969" i="22" s="1"/>
  <c r="M961" i="22" a="1"/>
  <c r="M970" i="22" a="1"/>
  <c r="K1065" i="22" a="1"/>
  <c r="M1107" i="22" a="1"/>
  <c r="M1139" i="22" a="1"/>
  <c r="M1139" i="22" s="1"/>
  <c r="M1171" i="22" a="1"/>
  <c r="L1196" i="22" a="1"/>
  <c r="L1196" i="22" s="1"/>
  <c r="M1209" i="22" a="1"/>
  <c r="M1209" i="22" s="1"/>
  <c r="K971" i="22" a="1"/>
  <c r="M1051" i="22" a="1"/>
  <c r="L1062" i="22" a="1"/>
  <c r="K1073" i="22" a="1"/>
  <c r="M1083" i="22" a="1"/>
  <c r="L1094" i="22" a="1"/>
  <c r="K1105" i="22" a="1"/>
  <c r="K1105" i="22" s="1"/>
  <c r="M1115" i="22" a="1"/>
  <c r="M1115" i="22" s="1"/>
  <c r="L1126" i="22" a="1"/>
  <c r="K1137" i="22" a="1"/>
  <c r="M1147" i="22" a="1"/>
  <c r="L1158" i="22" a="1"/>
  <c r="K1169" i="22" a="1"/>
  <c r="K1169" i="22" s="1"/>
  <c r="M1179" i="22" a="1"/>
  <c r="K1190" i="22" a="1"/>
  <c r="K1190" i="22" s="1"/>
  <c r="L1195" i="22" a="1"/>
  <c r="L1195" i="22" s="1"/>
  <c r="M1200" i="22" a="1"/>
  <c r="M1204" i="22" a="1"/>
  <c r="M1208" i="22" a="1"/>
  <c r="L1212" i="22" a="1"/>
  <c r="M1215" i="22" a="1"/>
  <c r="K968" i="22" a="1"/>
  <c r="L965" i="22" a="1"/>
  <c r="L965" i="22" s="1"/>
  <c r="L1054" i="22" a="1"/>
  <c r="L1054" i="22" s="1"/>
  <c r="L1086" i="22" a="1"/>
  <c r="L1118" i="22" a="1"/>
  <c r="L1150" i="22" a="1"/>
  <c r="L1182" i="22" a="1"/>
  <c r="M1201" i="22" a="1"/>
  <c r="K960" i="22" a="1"/>
  <c r="K1053" i="22" a="1"/>
  <c r="K1053" i="22" s="1"/>
  <c r="M1063" i="22" a="1"/>
  <c r="M1063" i="22" s="1"/>
  <c r="L1074" i="22" a="1"/>
  <c r="K1085" i="22" a="1"/>
  <c r="M1095" i="22" a="1"/>
  <c r="L1106" i="22" a="1"/>
  <c r="K1117" i="22" a="1"/>
  <c r="K1117" i="22" s="1"/>
  <c r="M1127" i="22" a="1"/>
  <c r="L1138" i="22" a="1"/>
  <c r="L1138" i="22" s="1"/>
  <c r="K1149" i="22" a="1"/>
  <c r="K1149" i="22" s="1"/>
  <c r="M1159" i="22" a="1"/>
  <c r="L1170" i="22" a="1"/>
  <c r="K1181" i="22" a="1"/>
  <c r="L1190" i="22" a="1"/>
  <c r="M1195" i="22" a="1"/>
  <c r="K1201" i="22" a="1"/>
  <c r="K1205" i="22" a="1"/>
  <c r="K1205" i="22" s="1"/>
  <c r="K1209" i="22" a="1"/>
  <c r="K1209" i="22" s="1"/>
  <c r="M1212" i="22" a="1"/>
  <c r="K959" i="22" a="1"/>
  <c r="K969" i="22" a="1"/>
  <c r="L966" i="22" a="1"/>
  <c r="M963" i="22" a="1"/>
  <c r="M971" i="22" a="1"/>
  <c r="M1075" i="22" a="1"/>
  <c r="M1075" i="22" s="1"/>
  <c r="K1097" i="22" a="1"/>
  <c r="K1097" i="22" s="1"/>
  <c r="K1129" i="22" a="1"/>
  <c r="K1161" i="22" a="1"/>
  <c r="K1191" i="22" a="1"/>
  <c r="K1206" i="22" a="1"/>
  <c r="K1213" i="22" a="1"/>
  <c r="L967" i="22" a="1"/>
  <c r="K6" i="22" a="1"/>
  <c r="K6" i="22" s="1"/>
  <c r="K14" i="22" a="1"/>
  <c r="K14" i="22" s="1"/>
  <c r="K22" i="22" a="1"/>
  <c r="K30" i="22" a="1"/>
  <c r="K38" i="22" a="1"/>
  <c r="K46" i="22" a="1"/>
  <c r="K54" i="22" a="1"/>
  <c r="K62" i="22" a="1"/>
  <c r="K70" i="22" a="1"/>
  <c r="K70" i="22" s="1"/>
  <c r="K78" i="22" a="1"/>
  <c r="K78" i="22" s="1"/>
  <c r="K86" i="22" a="1"/>
  <c r="K94" i="22" a="1"/>
  <c r="K102" i="22" a="1"/>
  <c r="K110" i="22" a="1"/>
  <c r="K118" i="22" a="1"/>
  <c r="K126" i="22" a="1"/>
  <c r="K134" i="22" a="1"/>
  <c r="K134" i="22" s="1"/>
  <c r="K142" i="22" a="1"/>
  <c r="K142" i="22" s="1"/>
  <c r="K150" i="22" a="1"/>
  <c r="K158" i="22" a="1"/>
  <c r="K166" i="22" a="1"/>
  <c r="K174" i="22" a="1"/>
  <c r="K182" i="22" a="1"/>
  <c r="K190" i="22" a="1"/>
  <c r="K198" i="22" a="1"/>
  <c r="K198" i="22" s="1"/>
  <c r="K206" i="22" a="1"/>
  <c r="K206" i="22" s="1"/>
  <c r="K214" i="22" a="1"/>
  <c r="K222" i="22" a="1"/>
  <c r="K230" i="22" a="1"/>
  <c r="K238" i="22" a="1"/>
  <c r="K246" i="22" a="1"/>
  <c r="K254" i="22" a="1"/>
  <c r="K262" i="22" a="1"/>
  <c r="K262" i="22" s="1"/>
  <c r="K270" i="22" a="1"/>
  <c r="K270" i="22" s="1"/>
  <c r="K278" i="22" a="1"/>
  <c r="K286" i="22" a="1"/>
  <c r="K294" i="22" a="1"/>
  <c r="K302" i="22" a="1"/>
  <c r="K310" i="22" a="1"/>
  <c r="K318" i="22" a="1"/>
  <c r="K326" i="22" a="1"/>
  <c r="K326" i="22" s="1"/>
  <c r="K334" i="22" a="1"/>
  <c r="K334" i="22" s="1"/>
  <c r="K342" i="22" a="1"/>
  <c r="K350" i="22" a="1"/>
  <c r="K358" i="22" a="1"/>
  <c r="K366" i="22" a="1"/>
  <c r="K374" i="22" a="1"/>
  <c r="K382" i="22" a="1"/>
  <c r="K390" i="22" a="1"/>
  <c r="K390" i="22" s="1"/>
  <c r="K398" i="22" a="1"/>
  <c r="K398" i="22" s="1"/>
  <c r="K406" i="22" a="1"/>
  <c r="K414" i="22" a="1"/>
  <c r="K422" i="22" a="1"/>
  <c r="K430" i="22" a="1"/>
  <c r="K438" i="22" a="1"/>
  <c r="K446" i="22" a="1"/>
  <c r="K454" i="22" a="1"/>
  <c r="K454" i="22" s="1"/>
  <c r="K462" i="22" a="1"/>
  <c r="K462" i="22" s="1"/>
  <c r="K470" i="22" a="1"/>
  <c r="K478" i="22" a="1"/>
  <c r="K486" i="22" a="1"/>
  <c r="K494" i="22" a="1"/>
  <c r="K502" i="22" a="1"/>
  <c r="K510" i="22" a="1"/>
  <c r="K518" i="22" a="1"/>
  <c r="K518" i="22" s="1"/>
  <c r="K526" i="22" a="1"/>
  <c r="K526" i="22" s="1"/>
  <c r="K534" i="22" a="1"/>
  <c r="K542" i="22" a="1"/>
  <c r="K550" i="22" a="1"/>
  <c r="K558" i="22" a="1"/>
  <c r="K566" i="22" a="1"/>
  <c r="K574" i="22" a="1"/>
  <c r="K582" i="22" a="1"/>
  <c r="K582" i="22" s="1"/>
  <c r="K590" i="22" a="1"/>
  <c r="K590" i="22" s="1"/>
  <c r="K598" i="22" a="1"/>
  <c r="K606" i="22" a="1"/>
  <c r="K614" i="22" a="1"/>
  <c r="K622" i="22" a="1"/>
  <c r="K630" i="22" a="1"/>
  <c r="K638" i="22" a="1"/>
  <c r="K646" i="22" a="1"/>
  <c r="K646" i="22" s="1"/>
  <c r="K654" i="22" a="1"/>
  <c r="K654" i="22" s="1"/>
  <c r="K662" i="22" a="1"/>
  <c r="K670" i="22" a="1"/>
  <c r="K7" i="22" a="1"/>
  <c r="K15" i="22" a="1"/>
  <c r="K23" i="22" a="1"/>
  <c r="K31" i="22" a="1"/>
  <c r="K39" i="22" a="1"/>
  <c r="K39" i="22" s="1"/>
  <c r="K47" i="22" a="1"/>
  <c r="K47" i="22" s="1"/>
  <c r="K55" i="22" a="1"/>
  <c r="K63" i="22" a="1"/>
  <c r="K71" i="22" a="1"/>
  <c r="K79" i="22" a="1"/>
  <c r="K87" i="22" a="1"/>
  <c r="K87" i="22" s="1"/>
  <c r="K95" i="22" a="1"/>
  <c r="K103" i="22" a="1"/>
  <c r="K103" i="22" s="1"/>
  <c r="K111" i="22" a="1"/>
  <c r="K111" i="22" s="1"/>
  <c r="K119" i="22" a="1"/>
  <c r="K127" i="22" a="1"/>
  <c r="K135" i="22" a="1"/>
  <c r="K143" i="22" a="1"/>
  <c r="K151" i="22" a="1"/>
  <c r="K159" i="22" a="1"/>
  <c r="K167" i="22" a="1"/>
  <c r="K167" i="22" s="1"/>
  <c r="K175" i="22" a="1"/>
  <c r="K175" i="22" s="1"/>
  <c r="K183" i="22" a="1"/>
  <c r="K191" i="22" a="1"/>
  <c r="K199" i="22" a="1"/>
  <c r="K207" i="22" a="1"/>
  <c r="K215" i="22" a="1"/>
  <c r="K215" i="22" s="1"/>
  <c r="K223" i="22" a="1"/>
  <c r="K231" i="22" a="1"/>
  <c r="K231" i="22" s="1"/>
  <c r="K239" i="22" a="1"/>
  <c r="K239" i="22" s="1"/>
  <c r="K247" i="22" a="1"/>
  <c r="K255" i="22" a="1"/>
  <c r="K263" i="22" a="1"/>
  <c r="K271" i="22" a="1"/>
  <c r="K279" i="22" a="1"/>
  <c r="K287" i="22" a="1"/>
  <c r="K295" i="22" a="1"/>
  <c r="K295" i="22" s="1"/>
  <c r="K303" i="22" a="1"/>
  <c r="K303" i="22" s="1"/>
  <c r="K311" i="22" a="1"/>
  <c r="K319" i="22" a="1"/>
  <c r="K327" i="22" a="1"/>
  <c r="K335" i="22" a="1"/>
  <c r="K343" i="22" a="1"/>
  <c r="K343" i="22" s="1"/>
  <c r="K351" i="22" a="1"/>
  <c r="K359" i="22" a="1"/>
  <c r="K359" i="22" s="1"/>
  <c r="K367" i="22" a="1"/>
  <c r="K367" i="22" s="1"/>
  <c r="K375" i="22" a="1"/>
  <c r="K383" i="22" a="1"/>
  <c r="K391" i="22" a="1"/>
  <c r="K399" i="22" a="1"/>
  <c r="K407" i="22" a="1"/>
  <c r="K415" i="22" a="1"/>
  <c r="K423" i="22" a="1"/>
  <c r="K423" i="22" s="1"/>
  <c r="K431" i="22" a="1"/>
  <c r="K431" i="22" s="1"/>
  <c r="K439" i="22" a="1"/>
  <c r="K447" i="22" a="1"/>
  <c r="K455" i="22" a="1"/>
  <c r="K8" i="22" a="1"/>
  <c r="K16" i="22" a="1"/>
  <c r="K24" i="22" a="1"/>
  <c r="K32" i="22" a="1"/>
  <c r="K32" i="22" s="1"/>
  <c r="K40" i="22" a="1"/>
  <c r="K40" i="22" s="1"/>
  <c r="K48" i="22" a="1"/>
  <c r="K56" i="22" a="1"/>
  <c r="K64" i="22" a="1"/>
  <c r="K72" i="22" a="1"/>
  <c r="K80" i="22" a="1"/>
  <c r="K88" i="22" a="1"/>
  <c r="K96" i="22" a="1"/>
  <c r="K96" i="22" s="1"/>
  <c r="K104" i="22" a="1"/>
  <c r="K104" i="22" s="1"/>
  <c r="K112" i="22" a="1"/>
  <c r="K120" i="22" a="1"/>
  <c r="K128" i="22" a="1"/>
  <c r="K136" i="22" a="1"/>
  <c r="K144" i="22" a="1"/>
  <c r="K152" i="22" a="1"/>
  <c r="K160" i="22" a="1"/>
  <c r="K160" i="22" s="1"/>
  <c r="K168" i="22" a="1"/>
  <c r="K168" i="22" s="1"/>
  <c r="K176" i="22" a="1"/>
  <c r="K184" i="22" a="1"/>
  <c r="K192" i="22" a="1"/>
  <c r="K200" i="22" a="1"/>
  <c r="K208" i="22" a="1"/>
  <c r="K216" i="22" a="1"/>
  <c r="K224" i="22" a="1"/>
  <c r="K224" i="22" s="1"/>
  <c r="K232" i="22" a="1"/>
  <c r="K232" i="22" s="1"/>
  <c r="K240" i="22" a="1"/>
  <c r="K248" i="22" a="1"/>
  <c r="K256" i="22" a="1"/>
  <c r="K264" i="22" a="1"/>
  <c r="K272" i="22" a="1"/>
  <c r="K280" i="22" a="1"/>
  <c r="K288" i="22" a="1"/>
  <c r="K288" i="22" s="1"/>
  <c r="K296" i="22" a="1"/>
  <c r="K296" i="22" s="1"/>
  <c r="K304" i="22" a="1"/>
  <c r="K312" i="22" a="1"/>
  <c r="K320" i="22" a="1"/>
  <c r="K328" i="22" a="1"/>
  <c r="K336" i="22" a="1"/>
  <c r="K344" i="22" a="1"/>
  <c r="K352" i="22" a="1"/>
  <c r="K352" i="22" s="1"/>
  <c r="K360" i="22" a="1"/>
  <c r="K360" i="22" s="1"/>
  <c r="K368" i="22" a="1"/>
  <c r="K376" i="22" a="1"/>
  <c r="K384" i="22" a="1"/>
  <c r="K392" i="22" a="1"/>
  <c r="K400" i="22" a="1"/>
  <c r="K408" i="22" a="1"/>
  <c r="K416" i="22" a="1"/>
  <c r="K416" i="22" s="1"/>
  <c r="K424" i="22" a="1"/>
  <c r="K424" i="22" s="1"/>
  <c r="K432" i="22" a="1"/>
  <c r="K440" i="22" a="1"/>
  <c r="K448" i="22" a="1"/>
  <c r="K456" i="22" a="1"/>
  <c r="K464" i="22" a="1"/>
  <c r="K464" i="22" s="1"/>
  <c r="K472" i="22" a="1"/>
  <c r="K480" i="22" a="1"/>
  <c r="K480" i="22" s="1"/>
  <c r="K488" i="22" a="1"/>
  <c r="K488" i="22" s="1"/>
  <c r="K496" i="22" a="1"/>
  <c r="K504" i="22" a="1"/>
  <c r="K512" i="22" a="1"/>
  <c r="K520" i="22" a="1"/>
  <c r="K528" i="22" a="1"/>
  <c r="K536" i="22" a="1"/>
  <c r="K544" i="22" a="1"/>
  <c r="K544" i="22" s="1"/>
  <c r="K552" i="22" a="1"/>
  <c r="K552" i="22" s="1"/>
  <c r="K560" i="22" a="1"/>
  <c r="K568" i="22" a="1"/>
  <c r="K576" i="22" a="1"/>
  <c r="K584" i="22" a="1"/>
  <c r="K592" i="22" a="1"/>
  <c r="K592" i="22" s="1"/>
  <c r="K600" i="22" a="1"/>
  <c r="K608" i="22" a="1"/>
  <c r="K608" i="22" s="1"/>
  <c r="K616" i="22" a="1"/>
  <c r="K616" i="22" s="1"/>
  <c r="K624" i="22" a="1"/>
  <c r="K632" i="22" a="1"/>
  <c r="K640" i="22" a="1"/>
  <c r="K648" i="22" a="1"/>
  <c r="K656" i="22" a="1"/>
  <c r="K664" i="22" a="1"/>
  <c r="K672" i="22" a="1"/>
  <c r="K672" i="22" s="1"/>
  <c r="K680" i="22" a="1"/>
  <c r="K680" i="22" s="1"/>
  <c r="K9" i="22" a="1"/>
  <c r="K17" i="22" a="1"/>
  <c r="K25" i="22" a="1"/>
  <c r="K33" i="22" a="1"/>
  <c r="K41" i="22" a="1"/>
  <c r="K49" i="22" a="1"/>
  <c r="K57" i="22" a="1"/>
  <c r="K57" i="22" s="1"/>
  <c r="K65" i="22" a="1"/>
  <c r="K65" i="22" s="1"/>
  <c r="K73" i="22" a="1"/>
  <c r="K81" i="22" a="1"/>
  <c r="K89" i="22" a="1"/>
  <c r="K97" i="22" a="1"/>
  <c r="K105" i="22" a="1"/>
  <c r="K113" i="22" a="1"/>
  <c r="K121" i="22" a="1"/>
  <c r="K121" i="22" s="1"/>
  <c r="K129" i="22" a="1"/>
  <c r="K129" i="22" s="1"/>
  <c r="K137" i="22" a="1"/>
  <c r="K145" i="22" a="1"/>
  <c r="K153" i="22" a="1"/>
  <c r="K161" i="22" a="1"/>
  <c r="K169" i="22" a="1"/>
  <c r="K177" i="22" a="1"/>
  <c r="K185" i="22" a="1"/>
  <c r="K185" i="22" s="1"/>
  <c r="K193" i="22" a="1"/>
  <c r="K193" i="22" s="1"/>
  <c r="K201" i="22" a="1"/>
  <c r="K209" i="22" a="1"/>
  <c r="K217" i="22" a="1"/>
  <c r="K225" i="22" a="1"/>
  <c r="K233" i="22" a="1"/>
  <c r="K241" i="22" a="1"/>
  <c r="K249" i="22" a="1"/>
  <c r="K249" i="22" s="1"/>
  <c r="K257" i="22" a="1"/>
  <c r="K257" i="22" s="1"/>
  <c r="K265" i="22" a="1"/>
  <c r="K273" i="22" a="1"/>
  <c r="K281" i="22" a="1"/>
  <c r="K289" i="22" a="1"/>
  <c r="K297" i="22" a="1"/>
  <c r="K297" i="22" s="1"/>
  <c r="K305" i="22" a="1"/>
  <c r="K313" i="22" a="1"/>
  <c r="K313" i="22" s="1"/>
  <c r="K321" i="22" a="1"/>
  <c r="K321" i="22" s="1"/>
  <c r="K329" i="22" a="1"/>
  <c r="K337" i="22" a="1"/>
  <c r="K345" i="22" a="1"/>
  <c r="K353" i="22" a="1"/>
  <c r="K361" i="22" a="1"/>
  <c r="K369" i="22" a="1"/>
  <c r="K377" i="22" a="1"/>
  <c r="K377" i="22" s="1"/>
  <c r="K385" i="22" a="1"/>
  <c r="K385" i="22" s="1"/>
  <c r="K393" i="22" a="1"/>
  <c r="K401" i="22" a="1"/>
  <c r="K409" i="22" a="1"/>
  <c r="K417" i="22" a="1"/>
  <c r="K425" i="22" a="1"/>
  <c r="K433" i="22" a="1"/>
  <c r="K441" i="22" a="1"/>
  <c r="K441" i="22" s="1"/>
  <c r="K449" i="22" a="1"/>
  <c r="K449" i="22" s="1"/>
  <c r="K457" i="22" a="1"/>
  <c r="K2" i="22" a="1"/>
  <c r="K10" i="22" a="1"/>
  <c r="K18" i="22" a="1"/>
  <c r="K26" i="22" a="1"/>
  <c r="K34" i="22" a="1"/>
  <c r="K42" i="22" a="1"/>
  <c r="K42" i="22" s="1"/>
  <c r="K50" i="22" a="1"/>
  <c r="K50" i="22" s="1"/>
  <c r="K58" i="22" a="1"/>
  <c r="K66" i="22" a="1"/>
  <c r="K74" i="22" a="1"/>
  <c r="K82" i="22" a="1"/>
  <c r="K90" i="22" a="1"/>
  <c r="K98" i="22" a="1"/>
  <c r="K106" i="22" a="1"/>
  <c r="K106" i="22" s="1"/>
  <c r="K114" i="22" a="1"/>
  <c r="K114" i="22" s="1"/>
  <c r="K122" i="22" a="1"/>
  <c r="K130" i="22" a="1"/>
  <c r="K138" i="22" a="1"/>
  <c r="K146" i="22" a="1"/>
  <c r="K154" i="22" a="1"/>
  <c r="K162" i="22" a="1"/>
  <c r="K170" i="22" a="1"/>
  <c r="K170" i="22" s="1"/>
  <c r="K178" i="22" a="1"/>
  <c r="K178" i="22" s="1"/>
  <c r="K186" i="22" a="1"/>
  <c r="K194" i="22" a="1"/>
  <c r="K202" i="22" a="1"/>
  <c r="K210" i="22" a="1"/>
  <c r="K218" i="22" a="1"/>
  <c r="K226" i="22" a="1"/>
  <c r="K234" i="22" a="1"/>
  <c r="K234" i="22" s="1"/>
  <c r="K242" i="22" a="1"/>
  <c r="K242" i="22" s="1"/>
  <c r="K250" i="22" a="1"/>
  <c r="K258" i="22" a="1"/>
  <c r="K266" i="22" a="1"/>
  <c r="K274" i="22" a="1"/>
  <c r="K282" i="22" a="1"/>
  <c r="K290" i="22" a="1"/>
  <c r="K298" i="22" a="1"/>
  <c r="K298" i="22" s="1"/>
  <c r="K306" i="22" a="1"/>
  <c r="K306" i="22" s="1"/>
  <c r="K314" i="22" a="1"/>
  <c r="K322" i="22" a="1"/>
  <c r="K330" i="22" a="1"/>
  <c r="K338" i="22" a="1"/>
  <c r="K346" i="22" a="1"/>
  <c r="K354" i="22" a="1"/>
  <c r="K362" i="22" a="1"/>
  <c r="K362" i="22" s="1"/>
  <c r="K370" i="22" a="1"/>
  <c r="K370" i="22" s="1"/>
  <c r="K378" i="22" a="1"/>
  <c r="K386" i="22" a="1"/>
  <c r="K394" i="22" a="1"/>
  <c r="K402" i="22" a="1"/>
  <c r="K410" i="22" a="1"/>
  <c r="K418" i="22" a="1"/>
  <c r="K426" i="22" a="1"/>
  <c r="K426" i="22" s="1"/>
  <c r="K434" i="22" a="1"/>
  <c r="K434" i="22" s="1"/>
  <c r="K442" i="22" a="1"/>
  <c r="K450" i="22" a="1"/>
  <c r="K458" i="22" a="1"/>
  <c r="K466" i="22" a="1"/>
  <c r="K474" i="22" a="1"/>
  <c r="K482" i="22" a="1"/>
  <c r="K490" i="22" a="1"/>
  <c r="K490" i="22" s="1"/>
  <c r="K498" i="22" a="1"/>
  <c r="K498" i="22" s="1"/>
  <c r="K506" i="22" a="1"/>
  <c r="K514" i="22" a="1"/>
  <c r="K522" i="22" a="1"/>
  <c r="K530" i="22" a="1"/>
  <c r="K538" i="22" a="1"/>
  <c r="K546" i="22" a="1"/>
  <c r="K554" i="22" a="1"/>
  <c r="K554" i="22" s="1"/>
  <c r="K562" i="22" a="1"/>
  <c r="K562" i="22" s="1"/>
  <c r="K570" i="22" a="1"/>
  <c r="K578" i="22" a="1"/>
  <c r="K586" i="22" a="1"/>
  <c r="K594" i="22" a="1"/>
  <c r="K602" i="22" a="1"/>
  <c r="K602" i="22" s="1"/>
  <c r="K610" i="22" a="1"/>
  <c r="K618" i="22" a="1"/>
  <c r="K618" i="22" s="1"/>
  <c r="K626" i="22" a="1"/>
  <c r="K626" i="22" s="1"/>
  <c r="K634" i="22" a="1"/>
  <c r="K642" i="22" a="1"/>
  <c r="K650" i="22" a="1"/>
  <c r="K658" i="22" a="1"/>
  <c r="K666" i="22" a="1"/>
  <c r="K674" i="22" a="1"/>
  <c r="K3" i="22" a="1"/>
  <c r="K3" i="22" s="1"/>
  <c r="K11" i="22" a="1"/>
  <c r="K11" i="22" s="1"/>
  <c r="K19" i="22" a="1"/>
  <c r="K27" i="22" a="1"/>
  <c r="K35" i="22" a="1"/>
  <c r="K43" i="22" a="1"/>
  <c r="K51" i="22" a="1"/>
  <c r="K51" i="22" s="1"/>
  <c r="K59" i="22" a="1"/>
  <c r="K67" i="22" a="1"/>
  <c r="K67" i="22" s="1"/>
  <c r="K75" i="22" a="1"/>
  <c r="K75" i="22" s="1"/>
  <c r="K83" i="22" a="1"/>
  <c r="K91" i="22" a="1"/>
  <c r="K99" i="22" a="1"/>
  <c r="K107" i="22" a="1"/>
  <c r="K115" i="22" a="1"/>
  <c r="K123" i="22" a="1"/>
  <c r="K131" i="22" a="1"/>
  <c r="K131" i="22" s="1"/>
  <c r="K139" i="22" a="1"/>
  <c r="K139" i="22" s="1"/>
  <c r="K147" i="22" a="1"/>
  <c r="K155" i="22" a="1"/>
  <c r="K163" i="22" a="1"/>
  <c r="K171" i="22" a="1"/>
  <c r="K179" i="22" a="1"/>
  <c r="K187" i="22" a="1"/>
  <c r="K195" i="22" a="1"/>
  <c r="K195" i="22" s="1"/>
  <c r="K203" i="22" a="1"/>
  <c r="K203" i="22" s="1"/>
  <c r="K211" i="22" a="1"/>
  <c r="K219" i="22" a="1"/>
  <c r="K227" i="22" a="1"/>
  <c r="K235" i="22" a="1"/>
  <c r="K243" i="22" a="1"/>
  <c r="K251" i="22" a="1"/>
  <c r="K259" i="22" a="1"/>
  <c r="K259" i="22" s="1"/>
  <c r="K267" i="22" a="1"/>
  <c r="K267" i="22" s="1"/>
  <c r="K275" i="22" a="1"/>
  <c r="K283" i="22" a="1"/>
  <c r="K291" i="22" a="1"/>
  <c r="K299" i="22" a="1"/>
  <c r="K307" i="22" a="1"/>
  <c r="K307" i="22" s="1"/>
  <c r="K315" i="22" a="1"/>
  <c r="K323" i="22" a="1"/>
  <c r="K323" i="22" s="1"/>
  <c r="K331" i="22" a="1"/>
  <c r="K331" i="22" s="1"/>
  <c r="K339" i="22" a="1"/>
  <c r="K347" i="22" a="1"/>
  <c r="K355" i="22" a="1"/>
  <c r="K363" i="22" a="1"/>
  <c r="K371" i="22" a="1"/>
  <c r="K371" i="22" s="1"/>
  <c r="K379" i="22" a="1"/>
  <c r="K387" i="22" a="1"/>
  <c r="K387" i="22" s="1"/>
  <c r="K395" i="22" a="1"/>
  <c r="K395" i="22" s="1"/>
  <c r="K403" i="22" a="1"/>
  <c r="K411" i="22" a="1"/>
  <c r="K419" i="22" a="1"/>
  <c r="K427" i="22" a="1"/>
  <c r="K435" i="22" a="1"/>
  <c r="K435" i="22" s="1"/>
  <c r="K443" i="22" a="1"/>
  <c r="K451" i="22" a="1"/>
  <c r="K451" i="22" s="1"/>
  <c r="K459" i="22" a="1"/>
  <c r="K459" i="22" s="1"/>
  <c r="K467" i="22" a="1"/>
  <c r="K475" i="22" a="1"/>
  <c r="K483" i="22" a="1"/>
  <c r="K491" i="22" a="1"/>
  <c r="K499" i="22" a="1"/>
  <c r="K507" i="22" a="1"/>
  <c r="K515" i="22" a="1"/>
  <c r="K515" i="22" s="1"/>
  <c r="K523" i="22" a="1"/>
  <c r="K523" i="22" s="1"/>
  <c r="K531" i="22" a="1"/>
  <c r="K539" i="22" a="1"/>
  <c r="K547" i="22" a="1"/>
  <c r="K555" i="22" a="1"/>
  <c r="K563" i="22" a="1"/>
  <c r="K563" i="22" s="1"/>
  <c r="K571" i="22" a="1"/>
  <c r="K579" i="22" a="1"/>
  <c r="K579" i="22" s="1"/>
  <c r="K587" i="22" a="1"/>
  <c r="K587" i="22" s="1"/>
  <c r="K595" i="22" a="1"/>
  <c r="K603" i="22" a="1"/>
  <c r="K611" i="22" a="1"/>
  <c r="K619" i="22" a="1"/>
  <c r="K627" i="22" a="1"/>
  <c r="K635" i="22" a="1"/>
  <c r="K643" i="22" a="1"/>
  <c r="K643" i="22" s="1"/>
  <c r="K651" i="22" a="1"/>
  <c r="K651" i="22" s="1"/>
  <c r="K659" i="22" a="1"/>
  <c r="K667" i="22" a="1"/>
  <c r="K675" i="22" a="1"/>
  <c r="K4" i="22" a="1"/>
  <c r="K12" i="22" a="1"/>
  <c r="K20" i="22" a="1"/>
  <c r="K28" i="22" a="1"/>
  <c r="K28" i="22" s="1"/>
  <c r="K36" i="22" a="1"/>
  <c r="K36" i="22" s="1"/>
  <c r="K44" i="22" a="1"/>
  <c r="K52" i="22" a="1"/>
  <c r="K60" i="22" a="1"/>
  <c r="K68" i="22" a="1"/>
  <c r="K76" i="22" a="1"/>
  <c r="K76" i="22" s="1"/>
  <c r="K84" i="22" a="1"/>
  <c r="K92" i="22" a="1"/>
  <c r="K92" i="22" s="1"/>
  <c r="K100" i="22" a="1"/>
  <c r="K100" i="22" s="1"/>
  <c r="K108" i="22" a="1"/>
  <c r="K116" i="22" a="1"/>
  <c r="K124" i="22" a="1"/>
  <c r="K132" i="22" a="1"/>
  <c r="K140" i="22" a="1"/>
  <c r="K140" i="22" s="1"/>
  <c r="K148" i="22" a="1"/>
  <c r="K156" i="22" a="1"/>
  <c r="K156" i="22" s="1"/>
  <c r="K164" i="22" a="1"/>
  <c r="K164" i="22" s="1"/>
  <c r="K172" i="22" a="1"/>
  <c r="K180" i="22" a="1"/>
  <c r="K188" i="22" a="1"/>
  <c r="K196" i="22" a="1"/>
  <c r="K204" i="22" a="1"/>
  <c r="K212" i="22" a="1"/>
  <c r="K220" i="22" a="1"/>
  <c r="K220" i="22" s="1"/>
  <c r="K228" i="22" a="1"/>
  <c r="K228" i="22" s="1"/>
  <c r="K236" i="22" a="1"/>
  <c r="K244" i="22" a="1"/>
  <c r="K252" i="22" a="1"/>
  <c r="K260" i="22" a="1"/>
  <c r="K268" i="22" a="1"/>
  <c r="K268" i="22" s="1"/>
  <c r="K276" i="22" a="1"/>
  <c r="K284" i="22" a="1"/>
  <c r="K284" i="22" s="1"/>
  <c r="K292" i="22" a="1"/>
  <c r="K292" i="22" s="1"/>
  <c r="K300" i="22" a="1"/>
  <c r="K308" i="22" a="1"/>
  <c r="K316" i="22" a="1"/>
  <c r="K324" i="22" a="1"/>
  <c r="K332" i="22" a="1"/>
  <c r="K340" i="22" a="1"/>
  <c r="K348" i="22" a="1"/>
  <c r="K348" i="22" s="1"/>
  <c r="K356" i="22" a="1"/>
  <c r="K356" i="22" s="1"/>
  <c r="K364" i="22" a="1"/>
  <c r="K372" i="22" a="1"/>
  <c r="K380" i="22" a="1"/>
  <c r="K388" i="22" a="1"/>
  <c r="K396" i="22" a="1"/>
  <c r="K396" i="22" s="1"/>
  <c r="K404" i="22" a="1"/>
  <c r="K412" i="22" a="1"/>
  <c r="K412" i="22" s="1"/>
  <c r="K420" i="22" a="1"/>
  <c r="K420" i="22" s="1"/>
  <c r="K428" i="22" a="1"/>
  <c r="K436" i="22" a="1"/>
  <c r="K444" i="22" a="1"/>
  <c r="K452" i="22" a="1"/>
  <c r="K460" i="22" a="1"/>
  <c r="K460" i="22" s="1"/>
  <c r="K468" i="22" a="1"/>
  <c r="K476" i="22" a="1"/>
  <c r="K476" i="22" s="1"/>
  <c r="K484" i="22" a="1"/>
  <c r="K484" i="22" s="1"/>
  <c r="K492" i="22" a="1"/>
  <c r="K500" i="22" a="1"/>
  <c r="K508" i="22" a="1"/>
  <c r="K516" i="22" a="1"/>
  <c r="K524" i="22" a="1"/>
  <c r="K524" i="22" s="1"/>
  <c r="K532" i="22" a="1"/>
  <c r="K540" i="22" a="1"/>
  <c r="K540" i="22" s="1"/>
  <c r="K548" i="22" a="1"/>
  <c r="K548" i="22" s="1"/>
  <c r="K556" i="22" a="1"/>
  <c r="K564" i="22" a="1"/>
  <c r="K572" i="22" a="1"/>
  <c r="K580" i="22" a="1"/>
  <c r="K588" i="22" a="1"/>
  <c r="K588" i="22" s="1"/>
  <c r="K596" i="22" a="1"/>
  <c r="K604" i="22" a="1"/>
  <c r="K604" i="22" s="1"/>
  <c r="K612" i="22" a="1"/>
  <c r="K612" i="22" s="1"/>
  <c r="K620" i="22" a="1"/>
  <c r="K628" i="22" a="1"/>
  <c r="K636" i="22" a="1"/>
  <c r="K644" i="22" a="1"/>
  <c r="K652" i="22" a="1"/>
  <c r="K652" i="22" s="1"/>
  <c r="K660" i="22" a="1"/>
  <c r="K668" i="22" a="1"/>
  <c r="K668" i="22" s="1"/>
  <c r="K676" i="22" a="1"/>
  <c r="K676" i="22" s="1"/>
  <c r="K5" i="22" a="1"/>
  <c r="K13" i="22" a="1"/>
  <c r="K21" i="22" a="1"/>
  <c r="K29" i="22" a="1"/>
  <c r="K37" i="22" a="1"/>
  <c r="K45" i="22" a="1"/>
  <c r="K53" i="22" a="1"/>
  <c r="K53" i="22" s="1"/>
  <c r="K61" i="22" a="1"/>
  <c r="K61" i="22" s="1"/>
  <c r="K69" i="22" a="1"/>
  <c r="K77" i="22" a="1"/>
  <c r="K85" i="22" a="1"/>
  <c r="K93" i="22" a="1"/>
  <c r="K101" i="22" a="1"/>
  <c r="K109" i="22" a="1"/>
  <c r="K117" i="22" a="1"/>
  <c r="K117" i="22" s="1"/>
  <c r="K125" i="22" a="1"/>
  <c r="K125" i="22" s="1"/>
  <c r="K133" i="22" a="1"/>
  <c r="K141" i="22" a="1"/>
  <c r="K149" i="22" a="1"/>
  <c r="K157" i="22" a="1"/>
  <c r="K165" i="22" a="1"/>
  <c r="K173" i="22" a="1"/>
  <c r="K181" i="22" a="1"/>
  <c r="K181" i="22" s="1"/>
  <c r="K189" i="22" a="1"/>
  <c r="K189" i="22" s="1"/>
  <c r="K197" i="22" a="1"/>
  <c r="K205" i="22" a="1"/>
  <c r="K213" i="22" a="1"/>
  <c r="K221" i="22" a="1"/>
  <c r="K229" i="22" a="1"/>
  <c r="K229" i="22" s="1"/>
  <c r="K237" i="22" a="1"/>
  <c r="K245" i="22" a="1"/>
  <c r="K245" i="22" s="1"/>
  <c r="K253" i="22" a="1"/>
  <c r="K253" i="22" s="1"/>
  <c r="K261" i="22" a="1"/>
  <c r="K269" i="22" a="1"/>
  <c r="K277" i="22" a="1"/>
  <c r="K285" i="22" a="1"/>
  <c r="K293" i="22" a="1"/>
  <c r="K293" i="22" s="1"/>
  <c r="K301" i="22" a="1"/>
  <c r="K309" i="22" a="1"/>
  <c r="K309" i="22" s="1"/>
  <c r="K317" i="22" a="1"/>
  <c r="K317" i="22" s="1"/>
  <c r="K325" i="22" a="1"/>
  <c r="K333" i="22" a="1"/>
  <c r="K341" i="22" a="1"/>
  <c r="K349" i="22" a="1"/>
  <c r="K357" i="22" a="1"/>
  <c r="K365" i="22" a="1"/>
  <c r="K373" i="22" a="1"/>
  <c r="K373" i="22" s="1"/>
  <c r="K381" i="22" a="1"/>
  <c r="K381" i="22" s="1"/>
  <c r="K389" i="22" a="1"/>
  <c r="K397" i="22" a="1"/>
  <c r="K405" i="22" a="1"/>
  <c r="K413" i="22" a="1"/>
  <c r="K421" i="22" a="1"/>
  <c r="K421" i="22" s="1"/>
  <c r="K429" i="22" a="1"/>
  <c r="K437" i="22" a="1"/>
  <c r="K437" i="22" s="1"/>
  <c r="K445" i="22" a="1"/>
  <c r="K445" i="22" s="1"/>
  <c r="K453" i="22" a="1"/>
  <c r="K461" i="22" a="1"/>
  <c r="K469" i="22" a="1"/>
  <c r="K477" i="22" a="1"/>
  <c r="K485" i="22" a="1"/>
  <c r="K485" i="22" s="1"/>
  <c r="K493" i="22" a="1"/>
  <c r="K501" i="22" a="1"/>
  <c r="K501" i="22" s="1"/>
  <c r="K509" i="22" a="1"/>
  <c r="K509" i="22" s="1"/>
  <c r="K517" i="22" a="1"/>
  <c r="K525" i="22" a="1"/>
  <c r="K533" i="22" a="1"/>
  <c r="K541" i="22" a="1"/>
  <c r="K549" i="22" a="1"/>
  <c r="K557" i="22" a="1"/>
  <c r="K565" i="22" a="1"/>
  <c r="K565" i="22" s="1"/>
  <c r="K573" i="22" a="1"/>
  <c r="K573" i="22" s="1"/>
  <c r="K581" i="22" a="1"/>
  <c r="K589" i="22" a="1"/>
  <c r="K597" i="22" a="1"/>
  <c r="K605" i="22" a="1"/>
  <c r="K613" i="22" a="1"/>
  <c r="K613" i="22" s="1"/>
  <c r="K621" i="22" a="1"/>
  <c r="K629" i="22" a="1"/>
  <c r="K629" i="22" s="1"/>
  <c r="K637" i="22" a="1"/>
  <c r="K637" i="22" s="1"/>
  <c r="K645" i="22" a="1"/>
  <c r="K653" i="22" a="1"/>
  <c r="K661" i="22" a="1"/>
  <c r="K669" i="22" a="1"/>
  <c r="K677" i="22" a="1"/>
  <c r="K677" i="22" s="1"/>
  <c r="K479" i="22" a="1"/>
  <c r="K511" i="22" a="1"/>
  <c r="K511" i="22" s="1"/>
  <c r="K543" i="22" a="1"/>
  <c r="K543" i="22" s="1"/>
  <c r="K575" i="22" a="1"/>
  <c r="K607" i="22" a="1"/>
  <c r="K639" i="22" a="1"/>
  <c r="K671" i="22" a="1"/>
  <c r="K685" i="22" a="1"/>
  <c r="K685" i="22" s="1"/>
  <c r="K693" i="22" a="1"/>
  <c r="K701" i="22" a="1"/>
  <c r="K701" i="22" s="1"/>
  <c r="K709" i="22" a="1"/>
  <c r="K709" i="22" s="1"/>
  <c r="K717" i="22" a="1"/>
  <c r="K725" i="22" a="1"/>
  <c r="K733" i="22" a="1"/>
  <c r="K741" i="22" a="1"/>
  <c r="K749" i="22" a="1"/>
  <c r="K749" i="22" s="1"/>
  <c r="K757" i="22" a="1"/>
  <c r="K765" i="22" a="1"/>
  <c r="K765" i="22" s="1"/>
  <c r="K773" i="22" a="1"/>
  <c r="K773" i="22" s="1"/>
  <c r="K781" i="22" a="1"/>
  <c r="K789" i="22" a="1"/>
  <c r="K797" i="22" a="1"/>
  <c r="K805" i="22" a="1"/>
  <c r="K813" i="22" a="1"/>
  <c r="K813" i="22" s="1"/>
  <c r="K821" i="22" a="1"/>
  <c r="K829" i="22" a="1"/>
  <c r="K829" i="22" s="1"/>
  <c r="K837" i="22" a="1"/>
  <c r="K837" i="22" s="1"/>
  <c r="K845" i="22" a="1"/>
  <c r="K853" i="22" a="1"/>
  <c r="K861" i="22" a="1"/>
  <c r="K869" i="22" a="1"/>
  <c r="K877" i="22" a="1"/>
  <c r="K877" i="22" s="1"/>
  <c r="K885" i="22" a="1"/>
  <c r="K893" i="22" a="1"/>
  <c r="K893" i="22" s="1"/>
  <c r="K901" i="22" a="1"/>
  <c r="K901" i="22" s="1"/>
  <c r="K909" i="22" a="1"/>
  <c r="K917" i="22" a="1"/>
  <c r="K925" i="22" a="1"/>
  <c r="K933" i="22" a="1"/>
  <c r="K941" i="22" a="1"/>
  <c r="K941" i="22" s="1"/>
  <c r="K949" i="22" a="1"/>
  <c r="K957" i="22" a="1"/>
  <c r="K957" i="22" s="1"/>
  <c r="L9" i="22" a="1"/>
  <c r="L9" i="22" s="1"/>
  <c r="L17" i="22" a="1"/>
  <c r="L25" i="22" a="1"/>
  <c r="L33" i="22" a="1"/>
  <c r="L41" i="22" a="1"/>
  <c r="L49" i="22" a="1"/>
  <c r="L49" i="22" s="1"/>
  <c r="L57" i="22" a="1"/>
  <c r="L65" i="22" a="1"/>
  <c r="L65" i="22" s="1"/>
  <c r="L73" i="22" a="1"/>
  <c r="L73" i="22" s="1"/>
  <c r="L81" i="22" a="1"/>
  <c r="L89" i="22" a="1"/>
  <c r="L97" i="22" a="1"/>
  <c r="L105" i="22" a="1"/>
  <c r="L113" i="22" a="1"/>
  <c r="L113" i="22" s="1"/>
  <c r="L121" i="22" a="1"/>
  <c r="L129" i="22" a="1"/>
  <c r="L129" i="22" s="1"/>
  <c r="L137" i="22" a="1"/>
  <c r="L137" i="22" s="1"/>
  <c r="L145" i="22" a="1"/>
  <c r="L153" i="22" a="1"/>
  <c r="L161" i="22" a="1"/>
  <c r="L169" i="22" a="1"/>
  <c r="L177" i="22" a="1"/>
  <c r="L177" i="22" s="1"/>
  <c r="L185" i="22" a="1"/>
  <c r="L193" i="22" a="1"/>
  <c r="L193" i="22" s="1"/>
  <c r="L201" i="22" a="1"/>
  <c r="L201" i="22" s="1"/>
  <c r="L209" i="22" a="1"/>
  <c r="L217" i="22" a="1"/>
  <c r="L225" i="22" a="1"/>
  <c r="L233" i="22" a="1"/>
  <c r="L241" i="22" a="1"/>
  <c r="L241" i="22" s="1"/>
  <c r="L249" i="22" a="1"/>
  <c r="L257" i="22" a="1"/>
  <c r="L257" i="22" s="1"/>
  <c r="L265" i="22" a="1"/>
  <c r="L265" i="22" s="1"/>
  <c r="L273" i="22" a="1"/>
  <c r="L281" i="22" a="1"/>
  <c r="L289" i="22" a="1"/>
  <c r="L297" i="22" a="1"/>
  <c r="L305" i="22" a="1"/>
  <c r="L305" i="22" s="1"/>
  <c r="L313" i="22" a="1"/>
  <c r="L321" i="22" a="1"/>
  <c r="L321" i="22" s="1"/>
  <c r="L329" i="22" a="1"/>
  <c r="L329" i="22" s="1"/>
  <c r="L337" i="22" a="1"/>
  <c r="L345" i="22" a="1"/>
  <c r="K481" i="22" a="1"/>
  <c r="K513" i="22" a="1"/>
  <c r="K545" i="22" a="1"/>
  <c r="K577" i="22" a="1"/>
  <c r="K609" i="22" a="1"/>
  <c r="K609" i="22" s="1"/>
  <c r="K641" i="22" a="1"/>
  <c r="K641" i="22" s="1"/>
  <c r="K673" i="22" a="1"/>
  <c r="K686" i="22" a="1"/>
  <c r="K694" i="22" a="1"/>
  <c r="K702" i="22" a="1"/>
  <c r="K710" i="22" a="1"/>
  <c r="K710" i="22" s="1"/>
  <c r="K718" i="22" a="1"/>
  <c r="K726" i="22" a="1"/>
  <c r="K726" i="22" s="1"/>
  <c r="K734" i="22" a="1"/>
  <c r="K734" i="22" s="1"/>
  <c r="K742" i="22" a="1"/>
  <c r="K750" i="22" a="1"/>
  <c r="K758" i="22" a="1"/>
  <c r="K766" i="22" a="1"/>
  <c r="K774" i="22" a="1"/>
  <c r="K774" i="22" s="1"/>
  <c r="K782" i="22" a="1"/>
  <c r="K790" i="22" a="1"/>
  <c r="K790" i="22" s="1"/>
  <c r="K798" i="22" a="1"/>
  <c r="K798" i="22" s="1"/>
  <c r="K806" i="22" a="1"/>
  <c r="K814" i="22" a="1"/>
  <c r="K822" i="22" a="1"/>
  <c r="K830" i="22" a="1"/>
  <c r="K838" i="22" a="1"/>
  <c r="K838" i="22" s="1"/>
  <c r="K846" i="22" a="1"/>
  <c r="K854" i="22" a="1"/>
  <c r="K854" i="22" s="1"/>
  <c r="K862" i="22" a="1"/>
  <c r="K862" i="22" s="1"/>
  <c r="K870" i="22" a="1"/>
  <c r="K878" i="22" a="1"/>
  <c r="K886" i="22" a="1"/>
  <c r="K894" i="22" a="1"/>
  <c r="K902" i="22" a="1"/>
  <c r="K902" i="22" s="1"/>
  <c r="K910" i="22" a="1"/>
  <c r="K918" i="22" a="1"/>
  <c r="K918" i="22" s="1"/>
  <c r="K926" i="22" a="1"/>
  <c r="K926" i="22" s="1"/>
  <c r="K934" i="22" a="1"/>
  <c r="K942" i="22" a="1"/>
  <c r="K950" i="22" a="1"/>
  <c r="L2" i="22" a="1"/>
  <c r="L10" i="22" a="1"/>
  <c r="L10" i="22" s="1"/>
  <c r="L18" i="22" a="1"/>
  <c r="L26" i="22" a="1"/>
  <c r="L26" i="22" s="1"/>
  <c r="L34" i="22" a="1"/>
  <c r="L34" i="22" s="1"/>
  <c r="L42" i="22" a="1"/>
  <c r="L50" i="22" a="1"/>
  <c r="L58" i="22" a="1"/>
  <c r="L66" i="22" a="1"/>
  <c r="L74" i="22" a="1"/>
  <c r="L74" i="22" s="1"/>
  <c r="L82" i="22" a="1"/>
  <c r="L90" i="22" a="1"/>
  <c r="L90" i="22" s="1"/>
  <c r="L98" i="22" a="1"/>
  <c r="L98" i="22" s="1"/>
  <c r="L106" i="22" a="1"/>
  <c r="L114" i="22" a="1"/>
  <c r="L122" i="22" a="1"/>
  <c r="L130" i="22" a="1"/>
  <c r="L138" i="22" a="1"/>
  <c r="L138" i="22" s="1"/>
  <c r="L146" i="22" a="1"/>
  <c r="L154" i="22" a="1"/>
  <c r="L154" i="22" s="1"/>
  <c r="L162" i="22" a="1"/>
  <c r="L162" i="22" s="1"/>
  <c r="L170" i="22" a="1"/>
  <c r="L178" i="22" a="1"/>
  <c r="L186" i="22" a="1"/>
  <c r="L194" i="22" a="1"/>
  <c r="L202" i="22" a="1"/>
  <c r="L202" i="22" s="1"/>
  <c r="L210" i="22" a="1"/>
  <c r="L218" i="22" a="1"/>
  <c r="L218" i="22" s="1"/>
  <c r="L226" i="22" a="1"/>
  <c r="L226" i="22" s="1"/>
  <c r="L234" i="22" a="1"/>
  <c r="L242" i="22" a="1"/>
  <c r="L250" i="22" a="1"/>
  <c r="L258" i="22" a="1"/>
  <c r="L266" i="22" a="1"/>
  <c r="L274" i="22" a="1"/>
  <c r="K487" i="22" a="1"/>
  <c r="K487" i="22" s="1"/>
  <c r="K519" i="22" a="1"/>
  <c r="K519" i="22" s="1"/>
  <c r="K551" i="22" a="1"/>
  <c r="K583" i="22" a="1"/>
  <c r="K615" i="22" a="1"/>
  <c r="K647" i="22" a="1"/>
  <c r="K678" i="22" a="1"/>
  <c r="K678" i="22" s="1"/>
  <c r="K687" i="22" a="1"/>
  <c r="K695" i="22" a="1"/>
  <c r="K695" i="22" s="1"/>
  <c r="K703" i="22" a="1"/>
  <c r="K703" i="22" s="1"/>
  <c r="K711" i="22" a="1"/>
  <c r="K719" i="22" a="1"/>
  <c r="K727" i="22" a="1"/>
  <c r="K735" i="22" a="1"/>
  <c r="K743" i="22" a="1"/>
  <c r="K751" i="22" a="1"/>
  <c r="K759" i="22" a="1"/>
  <c r="K759" i="22" s="1"/>
  <c r="K767" i="22" a="1"/>
  <c r="K767" i="22" s="1"/>
  <c r="K775" i="22" a="1"/>
  <c r="K783" i="22" a="1"/>
  <c r="K791" i="22" a="1"/>
  <c r="K799" i="22" a="1"/>
  <c r="K807" i="22" a="1"/>
  <c r="K807" i="22" s="1"/>
  <c r="K815" i="22" a="1"/>
  <c r="K823" i="22" a="1"/>
  <c r="K823" i="22" s="1"/>
  <c r="K831" i="22" a="1"/>
  <c r="K831" i="22" s="1"/>
  <c r="K839" i="22" a="1"/>
  <c r="K847" i="22" a="1"/>
  <c r="K855" i="22" a="1"/>
  <c r="K863" i="22" a="1"/>
  <c r="K871" i="22" a="1"/>
  <c r="K871" i="22" s="1"/>
  <c r="K879" i="22" a="1"/>
  <c r="K887" i="22" a="1"/>
  <c r="K887" i="22" s="1"/>
  <c r="K895" i="22" a="1"/>
  <c r="K895" i="22" s="1"/>
  <c r="K903" i="22" a="1"/>
  <c r="K911" i="22" a="1"/>
  <c r="K919" i="22" a="1"/>
  <c r="K927" i="22" a="1"/>
  <c r="K935" i="22" a="1"/>
  <c r="K935" i="22" s="1"/>
  <c r="K943" i="22" a="1"/>
  <c r="K951" i="22" a="1"/>
  <c r="K951" i="22" s="1"/>
  <c r="L3" i="22" a="1"/>
  <c r="L3" i="22" s="1"/>
  <c r="L11" i="22" a="1"/>
  <c r="L19" i="22" a="1"/>
  <c r="L27" i="22" a="1"/>
  <c r="L35" i="22" a="1"/>
  <c r="L43" i="22" a="1"/>
  <c r="L43" i="22" s="1"/>
  <c r="L51" i="22" a="1"/>
  <c r="L59" i="22" a="1"/>
  <c r="L59" i="22" s="1"/>
  <c r="L67" i="22" a="1"/>
  <c r="L67" i="22" s="1"/>
  <c r="L75" i="22" a="1"/>
  <c r="L83" i="22" a="1"/>
  <c r="L91" i="22" a="1"/>
  <c r="L99" i="22" a="1"/>
  <c r="L107" i="22" a="1"/>
  <c r="L107" i="22" s="1"/>
  <c r="L115" i="22" a="1"/>
  <c r="L123" i="22" a="1"/>
  <c r="L123" i="22" s="1"/>
  <c r="L131" i="22" a="1"/>
  <c r="L131" i="22" s="1"/>
  <c r="L139" i="22" a="1"/>
  <c r="L147" i="22" a="1"/>
  <c r="L155" i="22" a="1"/>
  <c r="L163" i="22" a="1"/>
  <c r="L171" i="22" a="1"/>
  <c r="L171" i="22" s="1"/>
  <c r="L179" i="22" a="1"/>
  <c r="L187" i="22" a="1"/>
  <c r="L187" i="22" s="1"/>
  <c r="L195" i="22" a="1"/>
  <c r="L195" i="22" s="1"/>
  <c r="L203" i="22" a="1"/>
  <c r="L211" i="22" a="1"/>
  <c r="L219" i="22" a="1"/>
  <c r="L227" i="22" a="1"/>
  <c r="L235" i="22" a="1"/>
  <c r="L235" i="22" s="1"/>
  <c r="L243" i="22" a="1"/>
  <c r="L251" i="22" a="1"/>
  <c r="L251" i="22" s="1"/>
  <c r="L259" i="22" a="1"/>
  <c r="L259" i="22" s="1"/>
  <c r="L267" i="22" a="1"/>
  <c r="L275" i="22" a="1"/>
  <c r="L283" i="22" a="1"/>
  <c r="L291" i="22" a="1"/>
  <c r="L299" i="22" a="1"/>
  <c r="L299" i="22" s="1"/>
  <c r="L307" i="22" a="1"/>
  <c r="L315" i="22" a="1"/>
  <c r="L315" i="22" s="1"/>
  <c r="L323" i="22" a="1"/>
  <c r="L323" i="22" s="1"/>
  <c r="L331" i="22" a="1"/>
  <c r="L339" i="22" a="1"/>
  <c r="L347" i="22" a="1"/>
  <c r="L355" i="22" a="1"/>
  <c r="L363" i="22" a="1"/>
  <c r="L363" i="22" s="1"/>
  <c r="L371" i="22" a="1"/>
  <c r="L379" i="22" a="1"/>
  <c r="L379" i="22" s="1"/>
  <c r="L387" i="22" a="1"/>
  <c r="L387" i="22" s="1"/>
  <c r="L395" i="22" a="1"/>
  <c r="L403" i="22" a="1"/>
  <c r="L411" i="22" a="1"/>
  <c r="L419" i="22" a="1"/>
  <c r="L427" i="22" a="1"/>
  <c r="L427" i="22" s="1"/>
  <c r="L435" i="22" a="1"/>
  <c r="L443" i="22" a="1"/>
  <c r="L443" i="22" s="1"/>
  <c r="L451" i="22" a="1"/>
  <c r="L451" i="22" s="1"/>
  <c r="L459" i="22" a="1"/>
  <c r="L467" i="22" a="1"/>
  <c r="L475" i="22" a="1"/>
  <c r="L483" i="22" a="1"/>
  <c r="L491" i="22" a="1"/>
  <c r="L491" i="22" s="1"/>
  <c r="L499" i="22" a="1"/>
  <c r="L507" i="22" a="1"/>
  <c r="L507" i="22" s="1"/>
  <c r="L515" i="22" a="1"/>
  <c r="L515" i="22" s="1"/>
  <c r="L523" i="22" a="1"/>
  <c r="L531" i="22" a="1"/>
  <c r="L539" i="22" a="1"/>
  <c r="L547" i="22" a="1"/>
  <c r="L555" i="22" a="1"/>
  <c r="L555" i="22" s="1"/>
  <c r="L563" i="22" a="1"/>
  <c r="L571" i="22" a="1"/>
  <c r="L571" i="22" s="1"/>
  <c r="L579" i="22" a="1"/>
  <c r="L579" i="22" s="1"/>
  <c r="L587" i="22" a="1"/>
  <c r="L595" i="22" a="1"/>
  <c r="L603" i="22" a="1"/>
  <c r="L611" i="22" a="1"/>
  <c r="L619" i="22" a="1"/>
  <c r="L619" i="22" s="1"/>
  <c r="L627" i="22" a="1"/>
  <c r="L635" i="22" a="1"/>
  <c r="L635" i="22" s="1"/>
  <c r="L643" i="22" a="1"/>
  <c r="L643" i="22" s="1"/>
  <c r="L651" i="22" a="1"/>
  <c r="L659" i="22" a="1"/>
  <c r="L667" i="22" a="1"/>
  <c r="L675" i="22" a="1"/>
  <c r="L683" i="22" a="1"/>
  <c r="L683" i="22" s="1"/>
  <c r="L691" i="22" a="1"/>
  <c r="L699" i="22" a="1"/>
  <c r="L699" i="22" s="1"/>
  <c r="L707" i="22" a="1"/>
  <c r="L707" i="22" s="1"/>
  <c r="L715" i="22" a="1"/>
  <c r="L723" i="22" a="1"/>
  <c r="L731" i="22" a="1"/>
  <c r="K489" i="22" a="1"/>
  <c r="K521" i="22" a="1"/>
  <c r="K521" i="22" s="1"/>
  <c r="K553" i="22" a="1"/>
  <c r="K585" i="22" a="1"/>
  <c r="K585" i="22" s="1"/>
  <c r="K617" i="22" a="1"/>
  <c r="K617" i="22" s="1"/>
  <c r="K649" i="22" a="1"/>
  <c r="K679" i="22" a="1"/>
  <c r="K688" i="22" a="1"/>
  <c r="K696" i="22" a="1"/>
  <c r="K704" i="22" a="1"/>
  <c r="K704" i="22" s="1"/>
  <c r="K712" i="22" a="1"/>
  <c r="K720" i="22" a="1"/>
  <c r="K720" i="22" s="1"/>
  <c r="K728" i="22" a="1"/>
  <c r="K728" i="22" s="1"/>
  <c r="K736" i="22" a="1"/>
  <c r="K744" i="22" a="1"/>
  <c r="K752" i="22" a="1"/>
  <c r="K760" i="22" a="1"/>
  <c r="K768" i="22" a="1"/>
  <c r="K768" i="22" s="1"/>
  <c r="K776" i="22" a="1"/>
  <c r="K784" i="22" a="1"/>
  <c r="K784" i="22" s="1"/>
  <c r="K792" i="22" a="1"/>
  <c r="K792" i="22" s="1"/>
  <c r="K800" i="22" a="1"/>
  <c r="K808" i="22" a="1"/>
  <c r="K816" i="22" a="1"/>
  <c r="K824" i="22" a="1"/>
  <c r="K832" i="22" a="1"/>
  <c r="K832" i="22" s="1"/>
  <c r="K840" i="22" a="1"/>
  <c r="K848" i="22" a="1"/>
  <c r="K848" i="22" s="1"/>
  <c r="K856" i="22" a="1"/>
  <c r="K856" i="22" s="1"/>
  <c r="K864" i="22" a="1"/>
  <c r="K872" i="22" a="1"/>
  <c r="K880" i="22" a="1"/>
  <c r="K888" i="22" a="1"/>
  <c r="K896" i="22" a="1"/>
  <c r="K896" i="22" s="1"/>
  <c r="K904" i="22" a="1"/>
  <c r="K912" i="22" a="1"/>
  <c r="K912" i="22" s="1"/>
  <c r="K920" i="22" a="1"/>
  <c r="K920" i="22" s="1"/>
  <c r="K928" i="22" a="1"/>
  <c r="K936" i="22" a="1"/>
  <c r="K944" i="22" a="1"/>
  <c r="K952" i="22" a="1"/>
  <c r="L4" i="22" a="1"/>
  <c r="L4" i="22" s="1"/>
  <c r="L12" i="22" a="1"/>
  <c r="L20" i="22" a="1"/>
  <c r="L20" i="22" s="1"/>
  <c r="L28" i="22" a="1"/>
  <c r="L28" i="22" s="1"/>
  <c r="L36" i="22" a="1"/>
  <c r="L44" i="22" a="1"/>
  <c r="L52" i="22" a="1"/>
  <c r="L60" i="22" a="1"/>
  <c r="L68" i="22" a="1"/>
  <c r="L68" i="22" s="1"/>
  <c r="L76" i="22" a="1"/>
  <c r="L84" i="22" a="1"/>
  <c r="L84" i="22" s="1"/>
  <c r="L92" i="22" a="1"/>
  <c r="L92" i="22" s="1"/>
  <c r="L100" i="22" a="1"/>
  <c r="L108" i="22" a="1"/>
  <c r="L116" i="22" a="1"/>
  <c r="L124" i="22" a="1"/>
  <c r="L132" i="22" a="1"/>
  <c r="L132" i="22" s="1"/>
  <c r="L140" i="22" a="1"/>
  <c r="L148" i="22" a="1"/>
  <c r="L148" i="22" s="1"/>
  <c r="L156" i="22" a="1"/>
  <c r="L156" i="22" s="1"/>
  <c r="L164" i="22" a="1"/>
  <c r="L172" i="22" a="1"/>
  <c r="L180" i="22" a="1"/>
  <c r="L188" i="22" a="1"/>
  <c r="L196" i="22" a="1"/>
  <c r="L196" i="22" s="1"/>
  <c r="L204" i="22" a="1"/>
  <c r="L212" i="22" a="1"/>
  <c r="L212" i="22" s="1"/>
  <c r="L220" i="22" a="1"/>
  <c r="L220" i="22" s="1"/>
  <c r="L228" i="22" a="1"/>
  <c r="L236" i="22" a="1"/>
  <c r="L244" i="22" a="1"/>
  <c r="L252" i="22" a="1"/>
  <c r="L260" i="22" a="1"/>
  <c r="L260" i="22" s="1"/>
  <c r="L268" i="22" a="1"/>
  <c r="L276" i="22" a="1"/>
  <c r="L276" i="22" s="1"/>
  <c r="K463" i="22" a="1"/>
  <c r="K463" i="22" s="1"/>
  <c r="K495" i="22" a="1"/>
  <c r="K527" i="22" a="1"/>
  <c r="K559" i="22" a="1"/>
  <c r="K591" i="22" a="1"/>
  <c r="K623" i="22" a="1"/>
  <c r="K623" i="22" s="1"/>
  <c r="K655" i="22" a="1"/>
  <c r="K681" i="22" a="1"/>
  <c r="K681" i="22" s="1"/>
  <c r="K689" i="22" a="1"/>
  <c r="K689" i="22" s="1"/>
  <c r="K697" i="22" a="1"/>
  <c r="K705" i="22" a="1"/>
  <c r="K713" i="22" a="1"/>
  <c r="K721" i="22" a="1"/>
  <c r="K729" i="22" a="1"/>
  <c r="K729" i="22" s="1"/>
  <c r="K737" i="22" a="1"/>
  <c r="K745" i="22" a="1"/>
  <c r="K745" i="22" s="1"/>
  <c r="K753" i="22" a="1"/>
  <c r="K753" i="22" s="1"/>
  <c r="K761" i="22" a="1"/>
  <c r="K769" i="22" a="1"/>
  <c r="K777" i="22" a="1"/>
  <c r="K785" i="22" a="1"/>
  <c r="K793" i="22" a="1"/>
  <c r="K793" i="22" s="1"/>
  <c r="K801" i="22" a="1"/>
  <c r="K809" i="22" a="1"/>
  <c r="K809" i="22" s="1"/>
  <c r="K817" i="22" a="1"/>
  <c r="K817" i="22" s="1"/>
  <c r="K825" i="22" a="1"/>
  <c r="K833" i="22" a="1"/>
  <c r="K841" i="22" a="1"/>
  <c r="K849" i="22" a="1"/>
  <c r="K857" i="22" a="1"/>
  <c r="K857" i="22" s="1"/>
  <c r="K865" i="22" a="1"/>
  <c r="K873" i="22" a="1"/>
  <c r="K873" i="22" s="1"/>
  <c r="K881" i="22" a="1"/>
  <c r="K881" i="22" s="1"/>
  <c r="K889" i="22" a="1"/>
  <c r="K897" i="22" a="1"/>
  <c r="K905" i="22" a="1"/>
  <c r="K913" i="22" a="1"/>
  <c r="K921" i="22" a="1"/>
  <c r="K921" i="22" s="1"/>
  <c r="K929" i="22" a="1"/>
  <c r="K937" i="22" a="1"/>
  <c r="K937" i="22" s="1"/>
  <c r="K945" i="22" a="1"/>
  <c r="K945" i="22" s="1"/>
  <c r="K953" i="22" a="1"/>
  <c r="L5" i="22" a="1"/>
  <c r="L13" i="22" a="1"/>
  <c r="L21" i="22" a="1"/>
  <c r="L29" i="22" a="1"/>
  <c r="L29" i="22" s="1"/>
  <c r="L37" i="22" a="1"/>
  <c r="L45" i="22" a="1"/>
  <c r="L45" i="22" s="1"/>
  <c r="L53" i="22" a="1"/>
  <c r="L53" i="22" s="1"/>
  <c r="L61" i="22" a="1"/>
  <c r="L69" i="22" a="1"/>
  <c r="L77" i="22" a="1"/>
  <c r="L85" i="22" a="1"/>
  <c r="L93" i="22" a="1"/>
  <c r="L93" i="22" s="1"/>
  <c r="L101" i="22" a="1"/>
  <c r="L109" i="22" a="1"/>
  <c r="L109" i="22" s="1"/>
  <c r="L117" i="22" a="1"/>
  <c r="L117" i="22" s="1"/>
  <c r="L125" i="22" a="1"/>
  <c r="L133" i="22" a="1"/>
  <c r="L141" i="22" a="1"/>
  <c r="L149" i="22" a="1"/>
  <c r="L157" i="22" a="1"/>
  <c r="L157" i="22" s="1"/>
  <c r="L165" i="22" a="1"/>
  <c r="L173" i="22" a="1"/>
  <c r="L173" i="22" s="1"/>
  <c r="L181" i="22" a="1"/>
  <c r="L181" i="22" s="1"/>
  <c r="L189" i="22" a="1"/>
  <c r="L197" i="22" a="1"/>
  <c r="L205" i="22" a="1"/>
  <c r="L213" i="22" a="1"/>
  <c r="L221" i="22" a="1"/>
  <c r="L221" i="22" s="1"/>
  <c r="L229" i="22" a="1"/>
  <c r="L237" i="22" a="1"/>
  <c r="L237" i="22" s="1"/>
  <c r="L245" i="22" a="1"/>
  <c r="L245" i="22" s="1"/>
  <c r="L253" i="22" a="1"/>
  <c r="L261" i="22" a="1"/>
  <c r="L269" i="22" a="1"/>
  <c r="L277" i="22" a="1"/>
  <c r="L285" i="22" a="1"/>
  <c r="L285" i="22" s="1"/>
  <c r="L293" i="22" a="1"/>
  <c r="L301" i="22" a="1"/>
  <c r="L301" i="22" s="1"/>
  <c r="L309" i="22" a="1"/>
  <c r="L309" i="22" s="1"/>
  <c r="L317" i="22" a="1"/>
  <c r="L325" i="22" a="1"/>
  <c r="L333" i="22" a="1"/>
  <c r="L341" i="22" a="1"/>
  <c r="K465" i="22" a="1"/>
  <c r="K465" i="22" s="1"/>
  <c r="K497" i="22" a="1"/>
  <c r="K529" i="22" a="1"/>
  <c r="K529" i="22" s="1"/>
  <c r="K561" i="22" a="1"/>
  <c r="K561" i="22" s="1"/>
  <c r="K593" i="22" a="1"/>
  <c r="K625" i="22" a="1"/>
  <c r="K657" i="22" a="1"/>
  <c r="K682" i="22" a="1"/>
  <c r="K690" i="22" a="1"/>
  <c r="K690" i="22" s="1"/>
  <c r="K698" i="22" a="1"/>
  <c r="K706" i="22" a="1"/>
  <c r="K706" i="22" s="1"/>
  <c r="K714" i="22" a="1"/>
  <c r="K714" i="22" s="1"/>
  <c r="K722" i="22" a="1"/>
  <c r="K730" i="22" a="1"/>
  <c r="K738" i="22" a="1"/>
  <c r="K746" i="22" a="1"/>
  <c r="K754" i="22" a="1"/>
  <c r="K754" i="22" s="1"/>
  <c r="K762" i="22" a="1"/>
  <c r="K770" i="22" a="1"/>
  <c r="K770" i="22" s="1"/>
  <c r="K778" i="22" a="1"/>
  <c r="K778" i="22" s="1"/>
  <c r="K786" i="22" a="1"/>
  <c r="K794" i="22" a="1"/>
  <c r="K802" i="22" a="1"/>
  <c r="K810" i="22" a="1"/>
  <c r="K818" i="22" a="1"/>
  <c r="K818" i="22" s="1"/>
  <c r="K826" i="22" a="1"/>
  <c r="K834" i="22" a="1"/>
  <c r="K834" i="22" s="1"/>
  <c r="K842" i="22" a="1"/>
  <c r="K842" i="22" s="1"/>
  <c r="K850" i="22" a="1"/>
  <c r="K858" i="22" a="1"/>
  <c r="K866" i="22" a="1"/>
  <c r="K874" i="22" a="1"/>
  <c r="K882" i="22" a="1"/>
  <c r="K882" i="22" s="1"/>
  <c r="K890" i="22" a="1"/>
  <c r="K898" i="22" a="1"/>
  <c r="K898" i="22" s="1"/>
  <c r="K906" i="22" a="1"/>
  <c r="K906" i="22" s="1"/>
  <c r="K914" i="22" a="1"/>
  <c r="K922" i="22" a="1"/>
  <c r="K930" i="22" a="1"/>
  <c r="K938" i="22" a="1"/>
  <c r="K946" i="22" a="1"/>
  <c r="K954" i="22" a="1"/>
  <c r="L6" i="22" a="1"/>
  <c r="L6" i="22" s="1"/>
  <c r="I18" i="2" s="1" a="1"/>
  <c r="I18" i="2" s="1"/>
  <c r="L14" i="22" a="1"/>
  <c r="L14" i="22" s="1"/>
  <c r="L22" i="22" a="1"/>
  <c r="L30" i="22" a="1"/>
  <c r="L38" i="22" a="1"/>
  <c r="L46" i="22" a="1"/>
  <c r="L54" i="22" a="1"/>
  <c r="L54" i="22" s="1"/>
  <c r="L62" i="22" a="1"/>
  <c r="L70" i="22" a="1"/>
  <c r="L70" i="22" s="1"/>
  <c r="L78" i="22" a="1"/>
  <c r="L78" i="22" s="1"/>
  <c r="L86" i="22" a="1"/>
  <c r="L94" i="22" a="1"/>
  <c r="L102" i="22" a="1"/>
  <c r="L110" i="22" a="1"/>
  <c r="L118" i="22" a="1"/>
  <c r="L118" i="22" s="1"/>
  <c r="L126" i="22" a="1"/>
  <c r="L134" i="22" a="1"/>
  <c r="L134" i="22" s="1"/>
  <c r="L142" i="22" a="1"/>
  <c r="L142" i="22" s="1"/>
  <c r="L150" i="22" a="1"/>
  <c r="L158" i="22" a="1"/>
  <c r="L166" i="22" a="1"/>
  <c r="L174" i="22" a="1"/>
  <c r="L182" i="22" a="1"/>
  <c r="L190" i="22" a="1"/>
  <c r="L198" i="22" a="1"/>
  <c r="L198" i="22" s="1"/>
  <c r="L206" i="22" a="1"/>
  <c r="L206" i="22" s="1"/>
  <c r="L214" i="22" a="1"/>
  <c r="L222" i="22" a="1"/>
  <c r="L230" i="22" a="1"/>
  <c r="L238" i="22" a="1"/>
  <c r="L246" i="22" a="1"/>
  <c r="L246" i="22" s="1"/>
  <c r="L254" i="22" a="1"/>
  <c r="L262" i="22" a="1"/>
  <c r="L262" i="22" s="1"/>
  <c r="L270" i="22" a="1"/>
  <c r="L270" i="22" s="1"/>
  <c r="L278" i="22" a="1"/>
  <c r="L286" i="22" a="1"/>
  <c r="L294" i="22" a="1"/>
  <c r="L302" i="22" a="1"/>
  <c r="L310" i="22" a="1"/>
  <c r="L310" i="22" s="1"/>
  <c r="L318" i="22" a="1"/>
  <c r="L326" i="22" a="1"/>
  <c r="L326" i="22" s="1"/>
  <c r="L334" i="22" a="1"/>
  <c r="L334" i="22" s="1"/>
  <c r="L342" i="22" a="1"/>
  <c r="L350" i="22" a="1"/>
  <c r="L358" i="22" a="1"/>
  <c r="L366" i="22" a="1"/>
  <c r="L374" i="22" a="1"/>
  <c r="L382" i="22" a="1"/>
  <c r="L390" i="22" a="1"/>
  <c r="L390" i="22" s="1"/>
  <c r="L398" i="22" a="1"/>
  <c r="L398" i="22" s="1"/>
  <c r="L406" i="22" a="1"/>
  <c r="L414" i="22" a="1"/>
  <c r="L422" i="22" a="1"/>
  <c r="L430" i="22" a="1"/>
  <c r="L438" i="22" a="1"/>
  <c r="L438" i="22" s="1"/>
  <c r="L446" i="22" a="1"/>
  <c r="L454" i="22" a="1"/>
  <c r="L454" i="22" s="1"/>
  <c r="L462" i="22" a="1"/>
  <c r="L462" i="22" s="1"/>
  <c r="L470" i="22" a="1"/>
  <c r="L478" i="22" a="1"/>
  <c r="L486" i="22" a="1"/>
  <c r="L494" i="22" a="1"/>
  <c r="L502" i="22" a="1"/>
  <c r="L502" i="22" s="1"/>
  <c r="L510" i="22" a="1"/>
  <c r="L518" i="22" a="1"/>
  <c r="L518" i="22" s="1"/>
  <c r="L526" i="22" a="1"/>
  <c r="L526" i="22" s="1"/>
  <c r="L534" i="22" a="1"/>
  <c r="L542" i="22" a="1"/>
  <c r="L550" i="22" a="1"/>
  <c r="L558" i="22" a="1"/>
  <c r="L566" i="22" a="1"/>
  <c r="L566" i="22" s="1"/>
  <c r="L574" i="22" a="1"/>
  <c r="L582" i="22" a="1"/>
  <c r="L582" i="22" s="1"/>
  <c r="L590" i="22" a="1"/>
  <c r="L590" i="22" s="1"/>
  <c r="L598" i="22" a="1"/>
  <c r="L606" i="22" a="1"/>
  <c r="L614" i="22" a="1"/>
  <c r="L622" i="22" a="1"/>
  <c r="L630" i="22" a="1"/>
  <c r="L630" i="22" s="1"/>
  <c r="L638" i="22" a="1"/>
  <c r="L646" i="22" a="1"/>
  <c r="L646" i="22" s="1"/>
  <c r="L654" i="22" a="1"/>
  <c r="L654" i="22" s="1"/>
  <c r="L662" i="22" a="1"/>
  <c r="L670" i="22" a="1"/>
  <c r="L678" i="22" a="1"/>
  <c r="L686" i="22" a="1"/>
  <c r="L694" i="22" a="1"/>
  <c r="L694" i="22" s="1"/>
  <c r="L702" i="22" a="1"/>
  <c r="L710" i="22" a="1"/>
  <c r="L710" i="22" s="1"/>
  <c r="K471" i="22" a="1"/>
  <c r="K471" i="22" s="1"/>
  <c r="K503" i="22" a="1"/>
  <c r="K535" i="22" a="1"/>
  <c r="K567" i="22" a="1"/>
  <c r="K599" i="22" a="1"/>
  <c r="K631" i="22" a="1"/>
  <c r="K631" i="22" s="1"/>
  <c r="K663" i="22" a="1"/>
  <c r="K683" i="22" a="1"/>
  <c r="K683" i="22" s="1"/>
  <c r="K691" i="22" a="1"/>
  <c r="K691" i="22" s="1"/>
  <c r="K699" i="22" a="1"/>
  <c r="K707" i="22" a="1"/>
  <c r="K715" i="22" a="1"/>
  <c r="K723" i="22" a="1"/>
  <c r="K731" i="22" a="1"/>
  <c r="K739" i="22" a="1"/>
  <c r="K747" i="22" a="1"/>
  <c r="K747" i="22" s="1"/>
  <c r="K755" i="22" a="1"/>
  <c r="K755" i="22" s="1"/>
  <c r="K763" i="22" a="1"/>
  <c r="K771" i="22" a="1"/>
  <c r="K779" i="22" a="1"/>
  <c r="K787" i="22" a="1"/>
  <c r="K795" i="22" a="1"/>
  <c r="K795" i="22" s="1"/>
  <c r="K803" i="22" a="1"/>
  <c r="K811" i="22" a="1"/>
  <c r="K811" i="22" s="1"/>
  <c r="K819" i="22" a="1"/>
  <c r="K819" i="22" s="1"/>
  <c r="K827" i="22" a="1"/>
  <c r="K835" i="22" a="1"/>
  <c r="K843" i="22" a="1"/>
  <c r="K851" i="22" a="1"/>
  <c r="K859" i="22" a="1"/>
  <c r="K859" i="22" s="1"/>
  <c r="K867" i="22" a="1"/>
  <c r="K875" i="22" a="1"/>
  <c r="K875" i="22" s="1"/>
  <c r="K883" i="22" a="1"/>
  <c r="K883" i="22" s="1"/>
  <c r="K891" i="22" a="1"/>
  <c r="K899" i="22" a="1"/>
  <c r="K907" i="22" a="1"/>
  <c r="K915" i="22" a="1"/>
  <c r="K923" i="22" a="1"/>
  <c r="K923" i="22" s="1"/>
  <c r="K931" i="22" a="1"/>
  <c r="K939" i="22" a="1"/>
  <c r="K939" i="22" s="1"/>
  <c r="K947" i="22" a="1"/>
  <c r="K947" i="22" s="1"/>
  <c r="K955" i="22" a="1"/>
  <c r="L7" i="22" a="1"/>
  <c r="L15" i="22" a="1"/>
  <c r="L23" i="22" a="1"/>
  <c r="L31" i="22" a="1"/>
  <c r="L31" i="22" s="1"/>
  <c r="L39" i="22" a="1"/>
  <c r="L47" i="22" a="1"/>
  <c r="L47" i="22" s="1"/>
  <c r="L55" i="22" a="1"/>
  <c r="L55" i="22" s="1"/>
  <c r="L63" i="22" a="1"/>
  <c r="L71" i="22" a="1"/>
  <c r="L79" i="22" a="1"/>
  <c r="L87" i="22" a="1"/>
  <c r="L95" i="22" a="1"/>
  <c r="L95" i="22" s="1"/>
  <c r="L103" i="22" a="1"/>
  <c r="L111" i="22" a="1"/>
  <c r="L111" i="22" s="1"/>
  <c r="L119" i="22" a="1"/>
  <c r="L119" i="22" s="1"/>
  <c r="L127" i="22" a="1"/>
  <c r="L135" i="22" a="1"/>
  <c r="L143" i="22" a="1"/>
  <c r="L151" i="22" a="1"/>
  <c r="L159" i="22" a="1"/>
  <c r="L159" i="22" s="1"/>
  <c r="L167" i="22" a="1"/>
  <c r="L175" i="22" a="1"/>
  <c r="L175" i="22" s="1"/>
  <c r="I76" i="2" s="1" a="1"/>
  <c r="I76" i="2" s="1"/>
  <c r="L183" i="22" a="1"/>
  <c r="L183" i="22" s="1"/>
  <c r="L191" i="22" a="1"/>
  <c r="L199" i="22" a="1"/>
  <c r="L207" i="22" a="1"/>
  <c r="L215" i="22" a="1"/>
  <c r="L223" i="22" a="1"/>
  <c r="L223" i="22" s="1"/>
  <c r="L231" i="22" a="1"/>
  <c r="L239" i="22" a="1"/>
  <c r="L239" i="22" s="1"/>
  <c r="L247" i="22" a="1"/>
  <c r="L247" i="22" s="1"/>
  <c r="L255" i="22" a="1"/>
  <c r="L263" i="22" a="1"/>
  <c r="L271" i="22" a="1"/>
  <c r="L279" i="22" a="1"/>
  <c r="L287" i="22" a="1"/>
  <c r="L287" i="22" s="1"/>
  <c r="L295" i="22" a="1"/>
  <c r="L303" i="22" a="1"/>
  <c r="L303" i="22" s="1"/>
  <c r="L311" i="22" a="1"/>
  <c r="L311" i="22" s="1"/>
  <c r="L319" i="22" a="1"/>
  <c r="L327" i="22" a="1"/>
  <c r="L335" i="22" a="1"/>
  <c r="L343" i="22" a="1"/>
  <c r="L351" i="22" a="1"/>
  <c r="L351" i="22" s="1"/>
  <c r="L359" i="22" a="1"/>
  <c r="L367" i="22" a="1"/>
  <c r="L367" i="22" s="1"/>
  <c r="L375" i="22" a="1"/>
  <c r="L375" i="22" s="1"/>
  <c r="L383" i="22" a="1"/>
  <c r="L391" i="22" a="1"/>
  <c r="L399" i="22" a="1"/>
  <c r="L407" i="22" a="1"/>
  <c r="L415" i="22" a="1"/>
  <c r="L415" i="22" s="1"/>
  <c r="L423" i="22" a="1"/>
  <c r="L431" i="22" a="1"/>
  <c r="L431" i="22" s="1"/>
  <c r="L439" i="22" a="1"/>
  <c r="L439" i="22" s="1"/>
  <c r="L447" i="22" a="1"/>
  <c r="L455" i="22" a="1"/>
  <c r="L463" i="22" a="1"/>
  <c r="L471" i="22" a="1"/>
  <c r="L479" i="22" a="1"/>
  <c r="L479" i="22" s="1"/>
  <c r="L487" i="22" a="1"/>
  <c r="L495" i="22" a="1"/>
  <c r="L495" i="22" s="1"/>
  <c r="L503" i="22" a="1"/>
  <c r="L503" i="22" s="1"/>
  <c r="L511" i="22" a="1"/>
  <c r="L519" i="22" a="1"/>
  <c r="L527" i="22" a="1"/>
  <c r="L535" i="22" a="1"/>
  <c r="L543" i="22" a="1"/>
  <c r="L543" i="22" s="1"/>
  <c r="L551" i="22" a="1"/>
  <c r="L559" i="22" a="1"/>
  <c r="L559" i="22" s="1"/>
  <c r="L567" i="22" a="1"/>
  <c r="L567" i="22" s="1"/>
  <c r="L575" i="22" a="1"/>
  <c r="L583" i="22" a="1"/>
  <c r="L591" i="22" a="1"/>
  <c r="L599" i="22" a="1"/>
  <c r="L607" i="22" a="1"/>
  <c r="L607" i="22" s="1"/>
  <c r="L615" i="22" a="1"/>
  <c r="L623" i="22" a="1"/>
  <c r="L623" i="22" s="1"/>
  <c r="L631" i="22" a="1"/>
  <c r="L631" i="22" s="1"/>
  <c r="L639" i="22" a="1"/>
  <c r="L647" i="22" a="1"/>
  <c r="L655" i="22" a="1"/>
  <c r="L663" i="22" a="1"/>
  <c r="L671" i="22" a="1"/>
  <c r="L671" i="22" s="1"/>
  <c r="L679" i="22" a="1"/>
  <c r="L687" i="22" a="1"/>
  <c r="L687" i="22" s="1"/>
  <c r="L695" i="22" a="1"/>
  <c r="L695" i="22" s="1"/>
  <c r="L703" i="22" a="1"/>
  <c r="L711" i="22" a="1"/>
  <c r="K665" i="22" a="1"/>
  <c r="K740" i="22" a="1"/>
  <c r="K804" i="22" a="1"/>
  <c r="K804" i="22" s="1"/>
  <c r="K868" i="22" a="1"/>
  <c r="K932" i="22" a="1"/>
  <c r="K932" i="22" s="1"/>
  <c r="L40" i="22" a="1"/>
  <c r="L40" i="22" s="1"/>
  <c r="L104" i="22" a="1"/>
  <c r="L168" i="22" a="1"/>
  <c r="L232" i="22" a="1"/>
  <c r="L284" i="22" a="1"/>
  <c r="L306" i="22" a="1"/>
  <c r="L306" i="22" s="1"/>
  <c r="L328" i="22" a="1"/>
  <c r="L348" i="22" a="1"/>
  <c r="L348" i="22" s="1"/>
  <c r="L361" i="22" a="1"/>
  <c r="L361" i="22" s="1"/>
  <c r="L373" i="22" a="1"/>
  <c r="L386" i="22" a="1"/>
  <c r="L400" i="22" a="1"/>
  <c r="L412" i="22" a="1"/>
  <c r="L425" i="22" a="1"/>
  <c r="L425" i="22" s="1"/>
  <c r="L437" i="22" a="1"/>
  <c r="L450" i="22" a="1"/>
  <c r="L450" i="22" s="1"/>
  <c r="L464" i="22" a="1"/>
  <c r="L464" i="22" s="1"/>
  <c r="L476" i="22" a="1"/>
  <c r="L489" i="22" a="1"/>
  <c r="L501" i="22" a="1"/>
  <c r="L514" i="22" a="1"/>
  <c r="L528" i="22" a="1"/>
  <c r="L528" i="22" s="1"/>
  <c r="L540" i="22" a="1"/>
  <c r="L553" i="22" a="1"/>
  <c r="L553" i="22" s="1"/>
  <c r="L565" i="22" a="1"/>
  <c r="L565" i="22" s="1"/>
  <c r="L578" i="22" a="1"/>
  <c r="L592" i="22" a="1"/>
  <c r="L604" i="22" a="1"/>
  <c r="L617" i="22" a="1"/>
  <c r="L629" i="22" a="1"/>
  <c r="L629" i="22" s="1"/>
  <c r="L642" i="22" a="1"/>
  <c r="L656" i="22" a="1"/>
  <c r="L656" i="22" s="1"/>
  <c r="L668" i="22" a="1"/>
  <c r="L668" i="22" s="1"/>
  <c r="L681" i="22" a="1"/>
  <c r="L693" i="22" a="1"/>
  <c r="L706" i="22" a="1"/>
  <c r="L718" i="22" a="1"/>
  <c r="L727" i="22" a="1"/>
  <c r="L727" i="22" s="1"/>
  <c r="L736" i="22" a="1"/>
  <c r="L744" i="22" a="1"/>
  <c r="L744" i="22" s="1"/>
  <c r="L752" i="22" a="1"/>
  <c r="L752" i="22" s="1"/>
  <c r="L760" i="22" a="1"/>
  <c r="L768" i="22" a="1"/>
  <c r="L776" i="22" a="1"/>
  <c r="L784" i="22" a="1"/>
  <c r="L792" i="22" a="1"/>
  <c r="L792" i="22" s="1"/>
  <c r="L800" i="22" a="1"/>
  <c r="L808" i="22" a="1"/>
  <c r="L808" i="22" s="1"/>
  <c r="L816" i="22" a="1"/>
  <c r="L816" i="22" s="1"/>
  <c r="L824" i="22" a="1"/>
  <c r="L832" i="22" a="1"/>
  <c r="L840" i="22" a="1"/>
  <c r="L848" i="22" a="1"/>
  <c r="L856" i="22" a="1"/>
  <c r="L856" i="22" s="1"/>
  <c r="L864" i="22" a="1"/>
  <c r="L872" i="22" a="1"/>
  <c r="L872" i="22" s="1"/>
  <c r="L880" i="22" a="1"/>
  <c r="L880" i="22" s="1"/>
  <c r="L888" i="22" a="1"/>
  <c r="L896" i="22" a="1"/>
  <c r="L904" i="22" a="1"/>
  <c r="L912" i="22" a="1"/>
  <c r="L920" i="22" a="1"/>
  <c r="L928" i="22" a="1"/>
  <c r="L936" i="22" a="1"/>
  <c r="L936" i="22" s="1"/>
  <c r="L944" i="22" a="1"/>
  <c r="L944" i="22" s="1"/>
  <c r="L952" i="22" a="1"/>
  <c r="M4" i="22" a="1"/>
  <c r="M12" i="22" a="1"/>
  <c r="M20" i="22" a="1"/>
  <c r="M28" i="22" a="1"/>
  <c r="M28" i="22" s="1"/>
  <c r="M36" i="22" a="1"/>
  <c r="M44" i="22" a="1"/>
  <c r="M44" i="22" s="1"/>
  <c r="M52" i="22" a="1"/>
  <c r="M52" i="22" s="1"/>
  <c r="M60" i="22" a="1"/>
  <c r="M68" i="22" a="1"/>
  <c r="M76" i="22" a="1"/>
  <c r="M84" i="22" a="1"/>
  <c r="M92" i="22" a="1"/>
  <c r="M92" i="22" s="1"/>
  <c r="M100" i="22" a="1"/>
  <c r="M108" i="22" a="1"/>
  <c r="M108" i="22" s="1"/>
  <c r="K473" i="22" a="1"/>
  <c r="K473" i="22" s="1"/>
  <c r="K692" i="22" a="1"/>
  <c r="K756" i="22" a="1"/>
  <c r="K820" i="22" a="1"/>
  <c r="K884" i="22" a="1"/>
  <c r="K948" i="22" a="1"/>
  <c r="K948" i="22" s="1"/>
  <c r="L56" i="22" a="1"/>
  <c r="L120" i="22" a="1"/>
  <c r="L120" i="22" s="1"/>
  <c r="L184" i="22" a="1"/>
  <c r="L184" i="22" s="1"/>
  <c r="L248" i="22" a="1"/>
  <c r="L290" i="22" a="1"/>
  <c r="L312" i="22" a="1"/>
  <c r="L332" i="22" a="1"/>
  <c r="L352" i="22" a="1"/>
  <c r="L352" i="22" s="1"/>
  <c r="L364" i="22" a="1"/>
  <c r="L377" i="22" a="1"/>
  <c r="L377" i="22" s="1"/>
  <c r="L389" i="22" a="1"/>
  <c r="L389" i="22" s="1"/>
  <c r="L402" i="22" a="1"/>
  <c r="L416" i="22" a="1"/>
  <c r="L428" i="22" a="1"/>
  <c r="L441" i="22" a="1"/>
  <c r="L453" i="22" a="1"/>
  <c r="L453" i="22" s="1"/>
  <c r="L466" i="22" a="1"/>
  <c r="L480" i="22" a="1"/>
  <c r="L480" i="22" s="1"/>
  <c r="L492" i="22" a="1"/>
  <c r="L492" i="22" s="1"/>
  <c r="L505" i="22" a="1"/>
  <c r="L517" i="22" a="1"/>
  <c r="L530" i="22" a="1"/>
  <c r="L544" i="22" a="1"/>
  <c r="L556" i="22" a="1"/>
  <c r="L556" i="22" s="1"/>
  <c r="L569" i="22" a="1"/>
  <c r="L581" i="22" a="1"/>
  <c r="L581" i="22" s="1"/>
  <c r="L594" i="22" a="1"/>
  <c r="L594" i="22" s="1"/>
  <c r="L608" i="22" a="1"/>
  <c r="L620" i="22" a="1"/>
  <c r="L633" i="22" a="1"/>
  <c r="L645" i="22" a="1"/>
  <c r="L658" i="22" a="1"/>
  <c r="L658" i="22" s="1"/>
  <c r="L672" i="22" a="1"/>
  <c r="L684" i="22" a="1"/>
  <c r="L684" i="22" s="1"/>
  <c r="L697" i="22" a="1"/>
  <c r="L697" i="22" s="1"/>
  <c r="L709" i="22" a="1"/>
  <c r="L720" i="22" a="1"/>
  <c r="L729" i="22" a="1"/>
  <c r="L738" i="22" a="1"/>
  <c r="L746" i="22" a="1"/>
  <c r="L746" i="22" s="1"/>
  <c r="L754" i="22" a="1"/>
  <c r="L762" i="22" a="1"/>
  <c r="L762" i="22" s="1"/>
  <c r="L770" i="22" a="1"/>
  <c r="L770" i="22" s="1"/>
  <c r="L778" i="22" a="1"/>
  <c r="L786" i="22" a="1"/>
  <c r="L794" i="22" a="1"/>
  <c r="L802" i="22" a="1"/>
  <c r="L810" i="22" a="1"/>
  <c r="L810" i="22" s="1"/>
  <c r="L818" i="22" a="1"/>
  <c r="L826" i="22" a="1"/>
  <c r="L826" i="22" s="1"/>
  <c r="L834" i="22" a="1"/>
  <c r="L834" i="22" s="1"/>
  <c r="L842" i="22" a="1"/>
  <c r="L850" i="22" a="1"/>
  <c r="L858" i="22" a="1"/>
  <c r="K537" i="22" a="1"/>
  <c r="K708" i="22" a="1"/>
  <c r="K708" i="22" s="1"/>
  <c r="K772" i="22" a="1"/>
  <c r="K836" i="22" a="1"/>
  <c r="K836" i="22" s="1"/>
  <c r="K900" i="22" a="1"/>
  <c r="K900" i="22" s="1"/>
  <c r="L8" i="22" a="1"/>
  <c r="L72" i="22" a="1"/>
  <c r="L136" i="22" a="1"/>
  <c r="L200" i="22" a="1"/>
  <c r="L264" i="22" a="1"/>
  <c r="L264" i="22" s="1"/>
  <c r="L296" i="22" a="1"/>
  <c r="L316" i="22" a="1"/>
  <c r="L316" i="22" s="1"/>
  <c r="L338" i="22" a="1"/>
  <c r="L338" i="22" s="1"/>
  <c r="L354" i="22" a="1"/>
  <c r="L368" i="22" a="1"/>
  <c r="L380" i="22" a="1"/>
  <c r="L393" i="22" a="1"/>
  <c r="L405" i="22" a="1"/>
  <c r="L405" i="22" s="1"/>
  <c r="L418" i="22" a="1"/>
  <c r="L432" i="22" a="1"/>
  <c r="L432" i="22" s="1"/>
  <c r="L444" i="22" a="1"/>
  <c r="L444" i="22" s="1"/>
  <c r="L457" i="22" a="1"/>
  <c r="L469" i="22" a="1"/>
  <c r="L482" i="22" a="1"/>
  <c r="L496" i="22" a="1"/>
  <c r="L508" i="22" a="1"/>
  <c r="L508" i="22" s="1"/>
  <c r="L521" i="22" a="1"/>
  <c r="L533" i="22" a="1"/>
  <c r="L533" i="22" s="1"/>
  <c r="L546" i="22" a="1"/>
  <c r="L546" i="22" s="1"/>
  <c r="L560" i="22" a="1"/>
  <c r="L572" i="22" a="1"/>
  <c r="L585" i="22" a="1"/>
  <c r="L597" i="22" a="1"/>
  <c r="L610" i="22" a="1"/>
  <c r="L610" i="22" s="1"/>
  <c r="L624" i="22" a="1"/>
  <c r="L636" i="22" a="1"/>
  <c r="L636" i="22" s="1"/>
  <c r="L649" i="22" a="1"/>
  <c r="L649" i="22" s="1"/>
  <c r="L661" i="22" a="1"/>
  <c r="L674" i="22" a="1"/>
  <c r="L688" i="22" a="1"/>
  <c r="L700" i="22" a="1"/>
  <c r="L713" i="22" a="1"/>
  <c r="L713" i="22" s="1"/>
  <c r="L722" i="22" a="1"/>
  <c r="L732" i="22" a="1"/>
  <c r="L732" i="22" s="1"/>
  <c r="L740" i="22" a="1"/>
  <c r="L740" i="22" s="1"/>
  <c r="L748" i="22" a="1"/>
  <c r="L756" i="22" a="1"/>
  <c r="L764" i="22" a="1"/>
  <c r="L772" i="22" a="1"/>
  <c r="L780" i="22" a="1"/>
  <c r="L780" i="22" s="1"/>
  <c r="L788" i="22" a="1"/>
  <c r="L796" i="22" a="1"/>
  <c r="L796" i="22" s="1"/>
  <c r="L804" i="22" a="1"/>
  <c r="L804" i="22" s="1"/>
  <c r="L812" i="22" a="1"/>
  <c r="L820" i="22" a="1"/>
  <c r="L828" i="22" a="1"/>
  <c r="L836" i="22" a="1"/>
  <c r="L844" i="22" a="1"/>
  <c r="L844" i="22" s="1"/>
  <c r="L852" i="22" a="1"/>
  <c r="L860" i="22" a="1"/>
  <c r="L860" i="22" s="1"/>
  <c r="K569" i="22" a="1"/>
  <c r="K569" i="22" s="1"/>
  <c r="K716" i="22" a="1"/>
  <c r="K780" i="22" a="1"/>
  <c r="K844" i="22" a="1"/>
  <c r="K908" i="22" a="1"/>
  <c r="L16" i="22" a="1"/>
  <c r="L16" i="22" s="1"/>
  <c r="L80" i="22" a="1"/>
  <c r="L144" i="22" a="1"/>
  <c r="L144" i="22" s="1"/>
  <c r="L208" i="22" a="1"/>
  <c r="L208" i="22" s="1"/>
  <c r="L272" i="22" a="1"/>
  <c r="L298" i="22" a="1"/>
  <c r="L320" i="22" a="1"/>
  <c r="L340" i="22" a="1"/>
  <c r="L356" i="22" a="1"/>
  <c r="L356" i="22" s="1"/>
  <c r="L369" i="22" a="1"/>
  <c r="L381" i="22" a="1"/>
  <c r="L381" i="22" s="1"/>
  <c r="L394" i="22" a="1"/>
  <c r="L394" i="22" s="1"/>
  <c r="L408" i="22" a="1"/>
  <c r="L420" i="22" a="1"/>
  <c r="L433" i="22" a="1"/>
  <c r="L445" i="22" a="1"/>
  <c r="L458" i="22" a="1"/>
  <c r="L458" i="22" s="1"/>
  <c r="L472" i="22" a="1"/>
  <c r="L484" i="22" a="1"/>
  <c r="L484" i="22" s="1"/>
  <c r="L497" i="22" a="1"/>
  <c r="L497" i="22" s="1"/>
  <c r="L509" i="22" a="1"/>
  <c r="L522" i="22" a="1"/>
  <c r="L536" i="22" a="1"/>
  <c r="L548" i="22" a="1"/>
  <c r="L561" i="22" a="1"/>
  <c r="L561" i="22" s="1"/>
  <c r="L573" i="22" a="1"/>
  <c r="L586" i="22" a="1"/>
  <c r="L586" i="22" s="1"/>
  <c r="L600" i="22" a="1"/>
  <c r="L600" i="22" s="1"/>
  <c r="L612" i="22" a="1"/>
  <c r="L625" i="22" a="1"/>
  <c r="L637" i="22" a="1"/>
  <c r="L650" i="22" a="1"/>
  <c r="L664" i="22" a="1"/>
  <c r="L664" i="22" s="1"/>
  <c r="L676" i="22" a="1"/>
  <c r="L689" i="22" a="1"/>
  <c r="L689" i="22" s="1"/>
  <c r="L701" i="22" a="1"/>
  <c r="L701" i="22" s="1"/>
  <c r="L714" i="22" a="1"/>
  <c r="L724" i="22" a="1"/>
  <c r="L733" i="22" a="1"/>
  <c r="L741" i="22" a="1"/>
  <c r="L749" i="22" a="1"/>
  <c r="L749" i="22" s="1"/>
  <c r="L757" i="22" a="1"/>
  <c r="L765" i="22" a="1"/>
  <c r="L765" i="22" s="1"/>
  <c r="L773" i="22" a="1"/>
  <c r="L773" i="22" s="1"/>
  <c r="L781" i="22" a="1"/>
  <c r="L789" i="22" a="1"/>
  <c r="L797" i="22" a="1"/>
  <c r="L805" i="22" a="1"/>
  <c r="L813" i="22" a="1"/>
  <c r="L813" i="22" s="1"/>
  <c r="L821" i="22" a="1"/>
  <c r="L829" i="22" a="1"/>
  <c r="L829" i="22" s="1"/>
  <c r="L837" i="22" a="1"/>
  <c r="L837" i="22" s="1"/>
  <c r="L845" i="22" a="1"/>
  <c r="L853" i="22" a="1"/>
  <c r="L861" i="22" a="1"/>
  <c r="L869" i="22" a="1"/>
  <c r="L877" i="22" a="1"/>
  <c r="L877" i="22" s="1"/>
  <c r="L885" i="22" a="1"/>
  <c r="L893" i="22" a="1"/>
  <c r="L893" i="22" s="1"/>
  <c r="L901" i="22" a="1"/>
  <c r="L901" i="22" s="1"/>
  <c r="L909" i="22" a="1"/>
  <c r="L917" i="22" a="1"/>
  <c r="L925" i="22" a="1"/>
  <c r="L933" i="22" a="1"/>
  <c r="L941" i="22" a="1"/>
  <c r="L941" i="22" s="1"/>
  <c r="L949" i="22" a="1"/>
  <c r="L957" i="22" a="1"/>
  <c r="L957" i="22" s="1"/>
  <c r="M9" i="22" a="1"/>
  <c r="M9" i="22" s="1"/>
  <c r="M17" i="22" a="1"/>
  <c r="M25" i="22" a="1"/>
  <c r="M33" i="22" a="1"/>
  <c r="M41" i="22" a="1"/>
  <c r="M49" i="22" a="1"/>
  <c r="M49" i="22" s="1"/>
  <c r="M57" i="22" a="1"/>
  <c r="M65" i="22" a="1"/>
  <c r="M65" i="22" s="1"/>
  <c r="M73" i="22" a="1"/>
  <c r="M73" i="22" s="1"/>
  <c r="M81" i="22" a="1"/>
  <c r="M89" i="22" a="1"/>
  <c r="M97" i="22" a="1"/>
  <c r="M105" i="22" a="1"/>
  <c r="K700" i="22" a="1"/>
  <c r="K700" i="22" s="1"/>
  <c r="K828" i="22" a="1"/>
  <c r="K956" i="22" a="1"/>
  <c r="K956" i="22" s="1"/>
  <c r="L128" i="22" a="1"/>
  <c r="L128" i="22" s="1"/>
  <c r="L256" i="22" a="1"/>
  <c r="L314" i="22" a="1"/>
  <c r="L353" i="22" a="1"/>
  <c r="L378" i="22" a="1"/>
  <c r="L404" i="22" a="1"/>
  <c r="L404" i="22" s="1"/>
  <c r="L429" i="22" a="1"/>
  <c r="L456" i="22" a="1"/>
  <c r="L456" i="22" s="1"/>
  <c r="L481" i="22" a="1"/>
  <c r="L481" i="22" s="1"/>
  <c r="L506" i="22" a="1"/>
  <c r="L532" i="22" a="1"/>
  <c r="L557" i="22" a="1"/>
  <c r="L584" i="22" a="1"/>
  <c r="L609" i="22" a="1"/>
  <c r="L609" i="22" s="1"/>
  <c r="L634" i="22" a="1"/>
  <c r="L660" i="22" a="1"/>
  <c r="L660" i="22" s="1"/>
  <c r="L685" i="22" a="1"/>
  <c r="L685" i="22" s="1"/>
  <c r="L712" i="22" a="1"/>
  <c r="L730" i="22" a="1"/>
  <c r="L747" i="22" a="1"/>
  <c r="L763" i="22" a="1"/>
  <c r="L779" i="22" a="1"/>
  <c r="L779" i="22" s="1"/>
  <c r="L795" i="22" a="1"/>
  <c r="L811" i="22" a="1"/>
  <c r="L811" i="22" s="1"/>
  <c r="L827" i="22" a="1"/>
  <c r="L827" i="22" s="1"/>
  <c r="L843" i="22" a="1"/>
  <c r="L859" i="22" a="1"/>
  <c r="L871" i="22" a="1"/>
  <c r="L882" i="22" a="1"/>
  <c r="L892" i="22" a="1"/>
  <c r="L892" i="22" s="1"/>
  <c r="L903" i="22" a="1"/>
  <c r="L914" i="22" a="1"/>
  <c r="L914" i="22" s="1"/>
  <c r="L924" i="22" a="1"/>
  <c r="L924" i="22" s="1"/>
  <c r="L935" i="22" a="1"/>
  <c r="L946" i="22" a="1"/>
  <c r="L956" i="22" a="1"/>
  <c r="M11" i="22" a="1"/>
  <c r="M22" i="22" a="1"/>
  <c r="M22" i="22" s="1"/>
  <c r="M32" i="22" a="1"/>
  <c r="M43" i="22" a="1"/>
  <c r="M43" i="22" s="1"/>
  <c r="M54" i="22" a="1"/>
  <c r="M54" i="22" s="1"/>
  <c r="M64" i="22" a="1"/>
  <c r="M75" i="22" a="1"/>
  <c r="M86" i="22" a="1"/>
  <c r="M96" i="22" a="1"/>
  <c r="M107" i="22" a="1"/>
  <c r="M107" i="22" s="1"/>
  <c r="M116" i="22" a="1"/>
  <c r="M124" i="22" a="1"/>
  <c r="M124" i="22" s="1"/>
  <c r="M132" i="22" a="1"/>
  <c r="M132" i="22" s="1"/>
  <c r="M140" i="22" a="1"/>
  <c r="M148" i="22" a="1"/>
  <c r="M156" i="22" a="1"/>
  <c r="M164" i="22" a="1"/>
  <c r="M172" i="22" a="1"/>
  <c r="M172" i="22" s="1"/>
  <c r="M180" i="22" a="1"/>
  <c r="M188" i="22" a="1"/>
  <c r="M188" i="22" s="1"/>
  <c r="M196" i="22" a="1"/>
  <c r="M196" i="22" s="1"/>
  <c r="M204" i="22" a="1"/>
  <c r="M212" i="22" a="1"/>
  <c r="M220" i="22" a="1"/>
  <c r="M228" i="22" a="1"/>
  <c r="M236" i="22" a="1"/>
  <c r="M236" i="22" s="1"/>
  <c r="M244" i="22" a="1"/>
  <c r="M252" i="22" a="1"/>
  <c r="M252" i="22" s="1"/>
  <c r="M260" i="22" a="1"/>
  <c r="M260" i="22" s="1"/>
  <c r="M268" i="22" a="1"/>
  <c r="M276" i="22" a="1"/>
  <c r="M284" i="22" a="1"/>
  <c r="M292" i="22" a="1"/>
  <c r="M300" i="22" a="1"/>
  <c r="M300" i="22" s="1"/>
  <c r="M308" i="22" a="1"/>
  <c r="M316" i="22" a="1"/>
  <c r="M316" i="22" s="1"/>
  <c r="M324" i="22" a="1"/>
  <c r="M324" i="22" s="1"/>
  <c r="M332" i="22" a="1"/>
  <c r="M340" i="22" a="1"/>
  <c r="M348" i="22" a="1"/>
  <c r="M356" i="22" a="1"/>
  <c r="M364" i="22" a="1"/>
  <c r="M364" i="22" s="1"/>
  <c r="M372" i="22" a="1"/>
  <c r="M380" i="22" a="1"/>
  <c r="M380" i="22" s="1"/>
  <c r="M388" i="22" a="1"/>
  <c r="M388" i="22" s="1"/>
  <c r="M396" i="22" a="1"/>
  <c r="K724" i="22" a="1"/>
  <c r="K852" i="22" a="1"/>
  <c r="L24" i="22" a="1"/>
  <c r="L152" i="22" a="1"/>
  <c r="L152" i="22" s="1"/>
  <c r="L280" i="22" a="1"/>
  <c r="L322" i="22" a="1"/>
  <c r="L322" i="22" s="1"/>
  <c r="L357" i="22" a="1"/>
  <c r="L357" i="22" s="1"/>
  <c r="L384" i="22" a="1"/>
  <c r="L409" i="22" a="1"/>
  <c r="L434" i="22" a="1"/>
  <c r="L460" i="22" a="1"/>
  <c r="L485" i="22" a="1"/>
  <c r="L485" i="22" s="1"/>
  <c r="L512" i="22" a="1"/>
  <c r="L537" i="22" a="1"/>
  <c r="L537" i="22" s="1"/>
  <c r="L562" i="22" a="1"/>
  <c r="L562" i="22" s="1"/>
  <c r="L588" i="22" a="1"/>
  <c r="L613" i="22" a="1"/>
  <c r="L640" i="22" a="1"/>
  <c r="L665" i="22" a="1"/>
  <c r="L690" i="22" a="1"/>
  <c r="L690" i="22" s="1"/>
  <c r="L716" i="22" a="1"/>
  <c r="L734" i="22" a="1"/>
  <c r="L734" i="22" s="1"/>
  <c r="L750" i="22" a="1"/>
  <c r="L750" i="22" s="1"/>
  <c r="L766" i="22" a="1"/>
  <c r="L782" i="22" a="1"/>
  <c r="L798" i="22" a="1"/>
  <c r="L814" i="22" a="1"/>
  <c r="L830" i="22" a="1"/>
  <c r="L830" i="22" s="1"/>
  <c r="L846" i="22" a="1"/>
  <c r="L862" i="22" a="1"/>
  <c r="L862" i="22" s="1"/>
  <c r="L873" i="22" a="1"/>
  <c r="L873" i="22" s="1"/>
  <c r="L883" i="22" a="1"/>
  <c r="L894" i="22" a="1"/>
  <c r="L905" i="22" a="1"/>
  <c r="L915" i="22" a="1"/>
  <c r="L926" i="22" a="1"/>
  <c r="L937" i="22" a="1"/>
  <c r="L947" i="22" a="1"/>
  <c r="L947" i="22" s="1"/>
  <c r="M2" i="22" a="1"/>
  <c r="M2" i="22" s="1"/>
  <c r="M13" i="22" a="1"/>
  <c r="M23" i="22" a="1"/>
  <c r="M34" i="22" a="1"/>
  <c r="M45" i="22" a="1"/>
  <c r="M55" i="22" a="1"/>
  <c r="M55" i="22" s="1"/>
  <c r="M66" i="22" a="1"/>
  <c r="M77" i="22" a="1"/>
  <c r="M77" i="22" s="1"/>
  <c r="M87" i="22" a="1"/>
  <c r="M87" i="22" s="1"/>
  <c r="M98" i="22" a="1"/>
  <c r="M109" i="22" a="1"/>
  <c r="M117" i="22" a="1"/>
  <c r="M125" i="22" a="1"/>
  <c r="M133" i="22" a="1"/>
  <c r="M133" i="22" s="1"/>
  <c r="M141" i="22" a="1"/>
  <c r="M149" i="22" a="1"/>
  <c r="M149" i="22" s="1"/>
  <c r="K732" i="22" a="1"/>
  <c r="K732" i="22" s="1"/>
  <c r="K860" i="22" a="1"/>
  <c r="L32" i="22" a="1"/>
  <c r="L32" i="22" s="1"/>
  <c r="L160" i="22" a="1"/>
  <c r="L282" i="22" a="1"/>
  <c r="L324" i="22" a="1"/>
  <c r="L324" i="22" s="1"/>
  <c r="L360" i="22" a="1"/>
  <c r="L385" i="22" a="1"/>
  <c r="L385" i="22" s="1"/>
  <c r="L410" i="22" a="1"/>
  <c r="L410" i="22" s="1"/>
  <c r="L436" i="22" a="1"/>
  <c r="L461" i="22" a="1"/>
  <c r="L461" i="22" s="1"/>
  <c r="L488" i="22" a="1"/>
  <c r="L513" i="22" a="1"/>
  <c r="L538" i="22" a="1"/>
  <c r="L538" i="22" s="1"/>
  <c r="L564" i="22" a="1"/>
  <c r="L589" i="22" a="1"/>
  <c r="L589" i="22" s="1"/>
  <c r="L616" i="22" a="1"/>
  <c r="L616" i="22" s="1"/>
  <c r="L641" i="22" a="1"/>
  <c r="L666" i="22" a="1"/>
  <c r="L666" i="22" s="1"/>
  <c r="L692" i="22" a="1"/>
  <c r="L717" i="22" a="1"/>
  <c r="L735" i="22" a="1"/>
  <c r="L735" i="22" s="1"/>
  <c r="L751" i="22" a="1"/>
  <c r="L767" i="22" a="1"/>
  <c r="L767" i="22" s="1"/>
  <c r="L783" i="22" a="1"/>
  <c r="L783" i="22" s="1"/>
  <c r="L799" i="22" a="1"/>
  <c r="L815" i="22" a="1"/>
  <c r="L815" i="22" s="1"/>
  <c r="L831" i="22" a="1"/>
  <c r="L847" i="22" a="1"/>
  <c r="L863" i="22" a="1"/>
  <c r="L863" i="22" s="1"/>
  <c r="L874" i="22" a="1"/>
  <c r="L884" i="22" a="1"/>
  <c r="L884" i="22" s="1"/>
  <c r="L895" i="22" a="1"/>
  <c r="L895" i="22" s="1"/>
  <c r="L906" i="22" a="1"/>
  <c r="L916" i="22" a="1"/>
  <c r="L927" i="22" a="1"/>
  <c r="L938" i="22" a="1"/>
  <c r="L948" i="22" a="1"/>
  <c r="L948" i="22" s="1"/>
  <c r="M3" i="22" a="1"/>
  <c r="M14" i="22" a="1"/>
  <c r="M14" i="22" s="1"/>
  <c r="M24" i="22" a="1"/>
  <c r="M24" i="22" s="1"/>
  <c r="M35" i="22" a="1"/>
  <c r="M46" i="22" a="1"/>
  <c r="M56" i="22" a="1"/>
  <c r="M67" i="22" a="1"/>
  <c r="M78" i="22" a="1"/>
  <c r="M78" i="22" s="1"/>
  <c r="M88" i="22" a="1"/>
  <c r="M99" i="22" a="1"/>
  <c r="M99" i="22" s="1"/>
  <c r="M110" i="22" a="1"/>
  <c r="M110" i="22" s="1"/>
  <c r="M118" i="22" a="1"/>
  <c r="M126" i="22" a="1"/>
  <c r="M126" i="22" s="1"/>
  <c r="M134" i="22" a="1"/>
  <c r="M142" i="22" a="1"/>
  <c r="M150" i="22" a="1"/>
  <c r="M150" i="22" s="1"/>
  <c r="M158" i="22" a="1"/>
  <c r="M166" i="22" a="1"/>
  <c r="M166" i="22" s="1"/>
  <c r="M174" i="22" a="1"/>
  <c r="M174" i="22" s="1"/>
  <c r="M182" i="22" a="1"/>
  <c r="M190" i="22" a="1"/>
  <c r="M198" i="22" a="1"/>
  <c r="M206" i="22" a="1"/>
  <c r="M214" i="22" a="1"/>
  <c r="M214" i="22" s="1"/>
  <c r="M222" i="22" a="1"/>
  <c r="M230" i="22" a="1"/>
  <c r="M230" i="22" s="1"/>
  <c r="M238" i="22" a="1"/>
  <c r="M238" i="22" s="1"/>
  <c r="M246" i="22" a="1"/>
  <c r="M254" i="22" a="1"/>
  <c r="M262" i="22" a="1"/>
  <c r="M270" i="22" a="1"/>
  <c r="M278" i="22" a="1"/>
  <c r="M278" i="22" s="1"/>
  <c r="M286" i="22" a="1"/>
  <c r="M294" i="22" a="1"/>
  <c r="M294" i="22" s="1"/>
  <c r="M302" i="22" a="1"/>
  <c r="M302" i="22" s="1"/>
  <c r="M310" i="22" a="1"/>
  <c r="M318" i="22" a="1"/>
  <c r="M318" i="22" s="1"/>
  <c r="M326" i="22" a="1"/>
  <c r="M334" i="22" a="1"/>
  <c r="M342" i="22" a="1"/>
  <c r="M342" i="22" s="1"/>
  <c r="M350" i="22" a="1"/>
  <c r="M358" i="22" a="1"/>
  <c r="M358" i="22" s="1"/>
  <c r="M366" i="22" a="1"/>
  <c r="M366" i="22" s="1"/>
  <c r="M374" i="22" a="1"/>
  <c r="M382" i="22" a="1"/>
  <c r="M382" i="22" s="1"/>
  <c r="M390" i="22" a="1"/>
  <c r="M398" i="22" a="1"/>
  <c r="M406" i="22" a="1"/>
  <c r="M406" i="22" s="1"/>
  <c r="M414" i="22" a="1"/>
  <c r="M422" i="22" a="1"/>
  <c r="M422" i="22" s="1"/>
  <c r="M430" i="22" a="1"/>
  <c r="M430" i="22" s="1"/>
  <c r="M438" i="22" a="1"/>
  <c r="M446" i="22" a="1"/>
  <c r="M454" i="22" a="1"/>
  <c r="M462" i="22" a="1"/>
  <c r="M470" i="22" a="1"/>
  <c r="M470" i="22" s="1"/>
  <c r="M478" i="22" a="1"/>
  <c r="M486" i="22" a="1"/>
  <c r="M486" i="22" s="1"/>
  <c r="M494" i="22" a="1"/>
  <c r="M494" i="22" s="1"/>
  <c r="M502" i="22" a="1"/>
  <c r="M510" i="22" a="1"/>
  <c r="M510" i="22" s="1"/>
  <c r="M518" i="22" a="1"/>
  <c r="M526" i="22" a="1"/>
  <c r="M534" i="22" a="1"/>
  <c r="M534" i="22" s="1"/>
  <c r="E9" i="2" s="1"/>
  <c r="M542" i="22" a="1"/>
  <c r="M550" i="22" a="1"/>
  <c r="M550" i="22" s="1"/>
  <c r="M558" i="22" a="1"/>
  <c r="M558" i="22" s="1"/>
  <c r="M566" i="22" a="1"/>
  <c r="M574" i="22" a="1"/>
  <c r="M574" i="22" s="1"/>
  <c r="M582" i="22" a="1"/>
  <c r="M590" i="22" a="1"/>
  <c r="M598" i="22" a="1"/>
  <c r="M598" i="22" s="1"/>
  <c r="M606" i="22" a="1"/>
  <c r="M614" i="22" a="1"/>
  <c r="M614" i="22" s="1"/>
  <c r="M622" i="22" a="1"/>
  <c r="M622" i="22" s="1"/>
  <c r="M630" i="22" a="1"/>
  <c r="M638" i="22" a="1"/>
  <c r="M638" i="22" s="1"/>
  <c r="M646" i="22" a="1"/>
  <c r="M654" i="22" a="1"/>
  <c r="M662" i="22" a="1"/>
  <c r="M662" i="22" s="1"/>
  <c r="M670" i="22" a="1"/>
  <c r="M678" i="22" a="1"/>
  <c r="M678" i="22" s="1"/>
  <c r="M686" i="22" a="1"/>
  <c r="M686" i="22" s="1"/>
  <c r="M694" i="22" a="1"/>
  <c r="M702" i="22" a="1"/>
  <c r="M710" i="22" a="1"/>
  <c r="M718" i="22" a="1"/>
  <c r="M726" i="22" a="1"/>
  <c r="M726" i="22" s="1"/>
  <c r="M734" i="22" a="1"/>
  <c r="M742" i="22" a="1"/>
  <c r="M742" i="22" s="1"/>
  <c r="M750" i="22" a="1"/>
  <c r="M750" i="22" s="1"/>
  <c r="M758" i="22" a="1"/>
  <c r="M766" i="22" a="1"/>
  <c r="M766" i="22" s="1"/>
  <c r="M774" i="22" a="1"/>
  <c r="M782" i="22" a="1"/>
  <c r="M790" i="22" a="1"/>
  <c r="M790" i="22" s="1"/>
  <c r="M798" i="22" a="1"/>
  <c r="M806" i="22" a="1"/>
  <c r="M806" i="22" s="1"/>
  <c r="M814" i="22" a="1"/>
  <c r="M814" i="22" s="1"/>
  <c r="M822" i="22" a="1"/>
  <c r="M830" i="22" a="1"/>
  <c r="M830" i="22" s="1"/>
  <c r="M838" i="22" a="1"/>
  <c r="M846" i="22" a="1"/>
  <c r="M854" i="22" a="1"/>
  <c r="M854" i="22" s="1"/>
  <c r="M862" i="22" a="1"/>
  <c r="M870" i="22" a="1"/>
  <c r="M870" i="22" s="1"/>
  <c r="M878" i="22" a="1"/>
  <c r="M878" i="22" s="1"/>
  <c r="M886" i="22" a="1"/>
  <c r="M894" i="22" a="1"/>
  <c r="M894" i="22" s="1"/>
  <c r="M902" i="22" a="1"/>
  <c r="M910" i="22" a="1"/>
  <c r="M918" i="22" a="1"/>
  <c r="M918" i="22" s="1"/>
  <c r="K748" i="22" a="1"/>
  <c r="K876" i="22" a="1"/>
  <c r="K876" i="22" s="1"/>
  <c r="L48" i="22" a="1"/>
  <c r="L48" i="22" s="1"/>
  <c r="L176" i="22" a="1"/>
  <c r="L288" i="22" a="1"/>
  <c r="L330" i="22" a="1"/>
  <c r="L362" i="22" a="1"/>
  <c r="L388" i="22" a="1"/>
  <c r="L388" i="22" s="1"/>
  <c r="L413" i="22" a="1"/>
  <c r="L440" i="22" a="1"/>
  <c r="L440" i="22" s="1"/>
  <c r="L465" i="22" a="1"/>
  <c r="L465" i="22" s="1"/>
  <c r="L490" i="22" a="1"/>
  <c r="L516" i="22" a="1"/>
  <c r="L516" i="22" s="1"/>
  <c r="L541" i="22" a="1"/>
  <c r="L568" i="22" a="1"/>
  <c r="L593" i="22" a="1"/>
  <c r="L593" i="22" s="1"/>
  <c r="L618" i="22" a="1"/>
  <c r="L644" i="22" a="1"/>
  <c r="L644" i="22" s="1"/>
  <c r="L669" i="22" a="1"/>
  <c r="L669" i="22" s="1"/>
  <c r="L696" i="22" a="1"/>
  <c r="L719" i="22" a="1"/>
  <c r="L719" i="22" s="1"/>
  <c r="L737" i="22" a="1"/>
  <c r="L753" i="22" a="1"/>
  <c r="L769" i="22" a="1"/>
  <c r="L769" i="22" s="1"/>
  <c r="L785" i="22" a="1"/>
  <c r="L801" i="22" a="1"/>
  <c r="L801" i="22" s="1"/>
  <c r="L817" i="22" a="1"/>
  <c r="L817" i="22" s="1"/>
  <c r="L833" i="22" a="1"/>
  <c r="L849" i="22" a="1"/>
  <c r="L849" i="22" s="1"/>
  <c r="L865" i="22" a="1"/>
  <c r="L875" i="22" a="1"/>
  <c r="L886" i="22" a="1"/>
  <c r="L886" i="22" s="1"/>
  <c r="L897" i="22" a="1"/>
  <c r="L907" i="22" a="1"/>
  <c r="L907" i="22" s="1"/>
  <c r="L918" i="22" a="1"/>
  <c r="L918" i="22" s="1"/>
  <c r="L929" i="22" a="1"/>
  <c r="L939" i="22" a="1"/>
  <c r="L939" i="22" s="1"/>
  <c r="L950" i="22" a="1"/>
  <c r="M5" i="22" a="1"/>
  <c r="M15" i="22" a="1"/>
  <c r="M15" i="22" s="1"/>
  <c r="M26" i="22" a="1"/>
  <c r="M37" i="22" a="1"/>
  <c r="M37" i="22" s="1"/>
  <c r="M47" i="22" a="1"/>
  <c r="M47" i="22" s="1"/>
  <c r="M58" i="22" a="1"/>
  <c r="M69" i="22" a="1"/>
  <c r="M69" i="22" s="1"/>
  <c r="M79" i="22" a="1"/>
  <c r="M90" i="22" a="1"/>
  <c r="M101" i="22" a="1"/>
  <c r="M101" i="22" s="1"/>
  <c r="M111" i="22" a="1"/>
  <c r="M119" i="22" a="1"/>
  <c r="M119" i="22" s="1"/>
  <c r="M127" i="22" a="1"/>
  <c r="M127" i="22" s="1"/>
  <c r="M135" i="22" a="1"/>
  <c r="M143" i="22" a="1"/>
  <c r="M143" i="22" s="1"/>
  <c r="M151" i="22" a="1"/>
  <c r="M159" i="22" a="1"/>
  <c r="M167" i="22" a="1"/>
  <c r="M167" i="22" s="1"/>
  <c r="M175" i="22" a="1"/>
  <c r="M183" i="22" a="1"/>
  <c r="M183" i="22" s="1"/>
  <c r="M191" i="22" a="1"/>
  <c r="M191" i="22" s="1"/>
  <c r="M199" i="22" a="1"/>
  <c r="M207" i="22" a="1"/>
  <c r="M207" i="22" s="1"/>
  <c r="M215" i="22" a="1"/>
  <c r="M223" i="22" a="1"/>
  <c r="M231" i="22" a="1"/>
  <c r="M231" i="22" s="1"/>
  <c r="M239" i="22" a="1"/>
  <c r="M247" i="22" a="1"/>
  <c r="M247" i="22" s="1"/>
  <c r="M255" i="22" a="1"/>
  <c r="M255" i="22" s="1"/>
  <c r="M263" i="22" a="1"/>
  <c r="M271" i="22" a="1"/>
  <c r="M271" i="22" s="1"/>
  <c r="M279" i="22" a="1"/>
  <c r="M287" i="22" a="1"/>
  <c r="M295" i="22" a="1"/>
  <c r="M295" i="22" s="1"/>
  <c r="M303" i="22" a="1"/>
  <c r="M311" i="22" a="1"/>
  <c r="M311" i="22" s="1"/>
  <c r="M319" i="22" a="1"/>
  <c r="M319" i="22" s="1"/>
  <c r="M327" i="22" a="1"/>
  <c r="M335" i="22" a="1"/>
  <c r="M335" i="22" s="1"/>
  <c r="M343" i="22" a="1"/>
  <c r="M351" i="22" a="1"/>
  <c r="M359" i="22" a="1"/>
  <c r="M359" i="22" s="1"/>
  <c r="M367" i="22" a="1"/>
  <c r="M375" i="22" a="1"/>
  <c r="M375" i="22" s="1"/>
  <c r="M383" i="22" a="1"/>
  <c r="M383" i="22" s="1"/>
  <c r="M391" i="22" a="1"/>
  <c r="M399" i="22" a="1"/>
  <c r="M399" i="22" s="1"/>
  <c r="K505" i="22" a="1"/>
  <c r="K764" i="22" a="1"/>
  <c r="K892" i="22" a="1"/>
  <c r="K892" i="22" s="1"/>
  <c r="L64" i="22" a="1"/>
  <c r="L192" i="22" a="1"/>
  <c r="L192" i="22" s="1"/>
  <c r="L292" i="22" a="1"/>
  <c r="L292" i="22" s="1"/>
  <c r="L336" i="22" a="1"/>
  <c r="L365" i="22" a="1"/>
  <c r="L365" i="22" s="1"/>
  <c r="L392" i="22" a="1"/>
  <c r="L417" i="22" a="1"/>
  <c r="L442" i="22" a="1"/>
  <c r="L442" i="22" s="1"/>
  <c r="L468" i="22" a="1"/>
  <c r="L493" i="22" a="1"/>
  <c r="L493" i="22" s="1"/>
  <c r="L520" i="22" a="1"/>
  <c r="L520" i="22" s="1"/>
  <c r="L545" i="22" a="1"/>
  <c r="L570" i="22" a="1"/>
  <c r="L570" i="22" s="1"/>
  <c r="L596" i="22" a="1"/>
  <c r="L621" i="22" a="1"/>
  <c r="L648" i="22" a="1"/>
  <c r="L648" i="22" s="1"/>
  <c r="L673" i="22" a="1"/>
  <c r="L698" i="22" a="1"/>
  <c r="L698" i="22" s="1"/>
  <c r="L721" i="22" a="1"/>
  <c r="L721" i="22" s="1"/>
  <c r="L739" i="22" a="1"/>
  <c r="L755" i="22" a="1"/>
  <c r="L755" i="22" s="1"/>
  <c r="L771" i="22" a="1"/>
  <c r="L787" i="22" a="1"/>
  <c r="L803" i="22" a="1"/>
  <c r="L803" i="22" s="1"/>
  <c r="L819" i="22" a="1"/>
  <c r="L835" i="22" a="1"/>
  <c r="L835" i="22" s="1"/>
  <c r="L851" i="22" a="1"/>
  <c r="L851" i="22" s="1"/>
  <c r="L866" i="22" a="1"/>
  <c r="L876" i="22" a="1"/>
  <c r="L876" i="22" s="1"/>
  <c r="L887" i="22" a="1"/>
  <c r="L898" i="22" a="1"/>
  <c r="L908" i="22" a="1"/>
  <c r="L908" i="22" s="1"/>
  <c r="L919" i="22" a="1"/>
  <c r="L930" i="22" a="1"/>
  <c r="L930" i="22" s="1"/>
  <c r="L940" i="22" a="1"/>
  <c r="L940" i="22" s="1"/>
  <c r="L951" i="22" a="1"/>
  <c r="M6" i="22" a="1"/>
  <c r="M16" i="22" a="1"/>
  <c r="M27" i="22" a="1"/>
  <c r="M38" i="22" a="1"/>
  <c r="M38" i="22" s="1"/>
  <c r="M48" i="22" a="1"/>
  <c r="M59" i="22" a="1"/>
  <c r="M59" i="22" s="1"/>
  <c r="M70" i="22" a="1"/>
  <c r="M70" i="22" s="1"/>
  <c r="M80" i="22" a="1"/>
  <c r="M91" i="22" a="1"/>
  <c r="M91" i="22" s="1"/>
  <c r="M102" i="22" a="1"/>
  <c r="M112" i="22" a="1"/>
  <c r="M120" i="22" a="1"/>
  <c r="M120" i="22" s="1"/>
  <c r="M128" i="22" a="1"/>
  <c r="M136" i="22" a="1"/>
  <c r="M136" i="22" s="1"/>
  <c r="M144" i="22" a="1"/>
  <c r="M144" i="22" s="1"/>
  <c r="M152" i="22" a="1"/>
  <c r="K601" i="22" a="1"/>
  <c r="K788" i="22" a="1"/>
  <c r="K916" i="22" a="1"/>
  <c r="L88" i="22" a="1"/>
  <c r="L88" i="22" s="1"/>
  <c r="L216" i="22" a="1"/>
  <c r="L300" i="22" a="1"/>
  <c r="L300" i="22" s="1"/>
  <c r="L344" i="22" a="1"/>
  <c r="L344" i="22" s="1"/>
  <c r="L370" i="22" a="1"/>
  <c r="L396" i="22" a="1"/>
  <c r="L396" i="22" s="1"/>
  <c r="L421" i="22" a="1"/>
  <c r="L448" i="22" a="1"/>
  <c r="L473" i="22" a="1"/>
  <c r="L473" i="22" s="1"/>
  <c r="L498" i="22" a="1"/>
  <c r="L524" i="22" a="1"/>
  <c r="L524" i="22" s="1"/>
  <c r="L549" i="22" a="1"/>
  <c r="L549" i="22" s="1"/>
  <c r="L576" i="22" a="1"/>
  <c r="L601" i="22" a="1"/>
  <c r="L601" i="22" s="1"/>
  <c r="L626" i="22" a="1"/>
  <c r="L652" i="22" a="1"/>
  <c r="L677" i="22" a="1"/>
  <c r="L677" i="22" s="1"/>
  <c r="L704" i="22" a="1"/>
  <c r="L725" i="22" a="1"/>
  <c r="L725" i="22" s="1"/>
  <c r="L742" i="22" a="1"/>
  <c r="L742" i="22" s="1"/>
  <c r="L758" i="22" a="1"/>
  <c r="L774" i="22" a="1"/>
  <c r="L774" i="22" s="1"/>
  <c r="L790" i="22" a="1"/>
  <c r="L806" i="22" a="1"/>
  <c r="L822" i="22" a="1"/>
  <c r="L822" i="22" s="1"/>
  <c r="L838" i="22" a="1"/>
  <c r="L854" i="22" a="1"/>
  <c r="L854" i="22" s="1"/>
  <c r="L867" i="22" a="1"/>
  <c r="L867" i="22" s="1"/>
  <c r="L878" i="22" a="1"/>
  <c r="L889" i="22" a="1"/>
  <c r="L889" i="22" s="1"/>
  <c r="L899" i="22" a="1"/>
  <c r="L910" i="22" a="1"/>
  <c r="L921" i="22" a="1"/>
  <c r="L921" i="22" s="1"/>
  <c r="L931" i="22" a="1"/>
  <c r="L942" i="22" a="1"/>
  <c r="L942" i="22" s="1"/>
  <c r="L953" i="22" a="1"/>
  <c r="L953" i="22" s="1"/>
  <c r="M7" i="22" a="1"/>
  <c r="M18" i="22" a="1"/>
  <c r="M18" i="22" s="1"/>
  <c r="M29" i="22" a="1"/>
  <c r="M39" i="22" a="1"/>
  <c r="M50" i="22" a="1"/>
  <c r="M61" i="22" a="1"/>
  <c r="M71" i="22" a="1"/>
  <c r="M71" i="22" s="1"/>
  <c r="M82" i="22" a="1"/>
  <c r="M82" i="22" s="1"/>
  <c r="M93" i="22" a="1"/>
  <c r="M103" i="22" a="1"/>
  <c r="M103" i="22" s="1"/>
  <c r="M113" i="22" a="1"/>
  <c r="M121" i="22" a="1"/>
  <c r="M129" i="22" a="1"/>
  <c r="M129" i="22" s="1"/>
  <c r="M137" i="22" a="1"/>
  <c r="M145" i="22" a="1"/>
  <c r="M145" i="22" s="1"/>
  <c r="M153" i="22" a="1"/>
  <c r="M153" i="22" s="1"/>
  <c r="M161" i="22" a="1"/>
  <c r="M169" i="22" a="1"/>
  <c r="M169" i="22" s="1"/>
  <c r="M177" i="22" a="1"/>
  <c r="M185" i="22" a="1"/>
  <c r="M193" i="22" a="1"/>
  <c r="M193" i="22" s="1"/>
  <c r="M201" i="22" a="1"/>
  <c r="M209" i="22" a="1"/>
  <c r="M209" i="22" s="1"/>
  <c r="M217" i="22" a="1"/>
  <c r="M217" i="22" s="1"/>
  <c r="M225" i="22" a="1"/>
  <c r="M233" i="22" a="1"/>
  <c r="M241" i="22" a="1"/>
  <c r="M249" i="22" a="1"/>
  <c r="M257" i="22" a="1"/>
  <c r="M257" i="22" s="1"/>
  <c r="M265" i="22" a="1"/>
  <c r="M273" i="22" a="1"/>
  <c r="M273" i="22" s="1"/>
  <c r="M281" i="22" a="1"/>
  <c r="M281" i="22" s="1"/>
  <c r="M289" i="22" a="1"/>
  <c r="M297" i="22" a="1"/>
  <c r="M297" i="22" s="1"/>
  <c r="M305" i="22" a="1"/>
  <c r="M313" i="22" a="1"/>
  <c r="M321" i="22" a="1"/>
  <c r="M321" i="22" s="1"/>
  <c r="M329" i="22" a="1"/>
  <c r="M337" i="22" a="1"/>
  <c r="M337" i="22" s="1"/>
  <c r="M345" i="22" a="1"/>
  <c r="M345" i="22" s="1"/>
  <c r="M353" i="22" a="1"/>
  <c r="M361" i="22" a="1"/>
  <c r="M361" i="22" s="1"/>
  <c r="M369" i="22" a="1"/>
  <c r="M377" i="22" a="1"/>
  <c r="M385" i="22" a="1"/>
  <c r="M385" i="22" s="1"/>
  <c r="M393" i="22" a="1"/>
  <c r="M401" i="22" a="1"/>
  <c r="M401" i="22" s="1"/>
  <c r="M409" i="22" a="1"/>
  <c r="M409" i="22" s="1"/>
  <c r="M417" i="22" a="1"/>
  <c r="M425" i="22" a="1"/>
  <c r="M425" i="22" s="1"/>
  <c r="M433" i="22" a="1"/>
  <c r="M441" i="22" a="1"/>
  <c r="M449" i="22" a="1"/>
  <c r="M449" i="22" s="1"/>
  <c r="M457" i="22" a="1"/>
  <c r="M465" i="22" a="1"/>
  <c r="M465" i="22" s="1"/>
  <c r="M473" i="22" a="1"/>
  <c r="M473" i="22" s="1"/>
  <c r="M481" i="22" a="1"/>
  <c r="M489" i="22" a="1"/>
  <c r="M489" i="22" s="1"/>
  <c r="M497" i="22" a="1"/>
  <c r="M505" i="22" a="1"/>
  <c r="M513" i="22" a="1"/>
  <c r="M513" i="22" s="1"/>
  <c r="M521" i="22" a="1"/>
  <c r="M529" i="22" a="1"/>
  <c r="M529" i="22" s="1"/>
  <c r="M537" i="22" a="1"/>
  <c r="M537" i="22" s="1"/>
  <c r="M545" i="22" a="1"/>
  <c r="M553" i="22" a="1"/>
  <c r="M553" i="22" s="1"/>
  <c r="M561" i="22" a="1"/>
  <c r="M569" i="22" a="1"/>
  <c r="M577" i="22" a="1"/>
  <c r="M577" i="22" s="1"/>
  <c r="M585" i="22" a="1"/>
  <c r="M593" i="22" a="1"/>
  <c r="M593" i="22" s="1"/>
  <c r="M601" i="22" a="1"/>
  <c r="M601" i="22" s="1"/>
  <c r="M609" i="22" a="1"/>
  <c r="M617" i="22" a="1"/>
  <c r="M617" i="22" s="1"/>
  <c r="M625" i="22" a="1"/>
  <c r="M633" i="22" a="1"/>
  <c r="M641" i="22" a="1"/>
  <c r="M641" i="22" s="1"/>
  <c r="M649" i="22" a="1"/>
  <c r="M657" i="22" a="1"/>
  <c r="M657" i="22" s="1"/>
  <c r="M665" i="22" a="1"/>
  <c r="M665" i="22" s="1"/>
  <c r="M673" i="22" a="1"/>
  <c r="M681" i="22" a="1"/>
  <c r="M681" i="22" s="1"/>
  <c r="M689" i="22" a="1"/>
  <c r="M697" i="22" a="1"/>
  <c r="M705" i="22" a="1"/>
  <c r="M705" i="22" s="1"/>
  <c r="M713" i="22" a="1"/>
  <c r="M721" i="22" a="1"/>
  <c r="M721" i="22" s="1"/>
  <c r="K633" i="22" a="1"/>
  <c r="K633" i="22" s="1"/>
  <c r="K796" i="22" a="1"/>
  <c r="K924" i="22" a="1"/>
  <c r="K924" i="22" s="1"/>
  <c r="L96" i="22" a="1"/>
  <c r="L224" i="22" a="1"/>
  <c r="L304" i="22" a="1"/>
  <c r="L304" i="22" s="1"/>
  <c r="L346" i="22" a="1"/>
  <c r="L372" i="22" a="1"/>
  <c r="L372" i="22" s="1"/>
  <c r="L397" i="22" a="1"/>
  <c r="L397" i="22" s="1"/>
  <c r="L424" i="22" a="1"/>
  <c r="L449" i="22" a="1"/>
  <c r="L449" i="22" s="1"/>
  <c r="L474" i="22" a="1"/>
  <c r="L500" i="22" a="1"/>
  <c r="L525" i="22" a="1"/>
  <c r="L525" i="22" s="1"/>
  <c r="L552" i="22" a="1"/>
  <c r="L577" i="22" a="1"/>
  <c r="L577" i="22" s="1"/>
  <c r="L602" i="22" a="1"/>
  <c r="L602" i="22" s="1"/>
  <c r="L628" i="22" a="1"/>
  <c r="L653" i="22" a="1"/>
  <c r="L653" i="22" s="1"/>
  <c r="L680" i="22" a="1"/>
  <c r="L705" i="22" a="1"/>
  <c r="L726" i="22" a="1"/>
  <c r="L726" i="22" s="1"/>
  <c r="L743" i="22" a="1"/>
  <c r="L759" i="22" a="1"/>
  <c r="L759" i="22" s="1"/>
  <c r="L775" i="22" a="1"/>
  <c r="L775" i="22" s="1"/>
  <c r="L791" i="22" a="1"/>
  <c r="L807" i="22" a="1"/>
  <c r="L807" i="22" s="1"/>
  <c r="L823" i="22" a="1"/>
  <c r="L839" i="22" a="1"/>
  <c r="L855" i="22" a="1"/>
  <c r="L868" i="22" a="1"/>
  <c r="L879" i="22" a="1"/>
  <c r="L879" i="22" s="1"/>
  <c r="L890" i="22" a="1"/>
  <c r="L890" i="22" s="1"/>
  <c r="L900" i="22" a="1"/>
  <c r="L911" i="22" a="1"/>
  <c r="L911" i="22" s="1"/>
  <c r="L922" i="22" a="1"/>
  <c r="L932" i="22" a="1"/>
  <c r="L943" i="22" a="1"/>
  <c r="L943" i="22" s="1"/>
  <c r="L954" i="22" a="1"/>
  <c r="M8" i="22" a="1"/>
  <c r="M8" i="22" s="1"/>
  <c r="M19" i="22" a="1"/>
  <c r="M19" i="22" s="1"/>
  <c r="M30" i="22" a="1"/>
  <c r="M40" i="22" a="1"/>
  <c r="M51" i="22" a="1"/>
  <c r="M62" i="22" a="1"/>
  <c r="M72" i="22" a="1"/>
  <c r="M72" i="22" s="1"/>
  <c r="M83" i="22" a="1"/>
  <c r="M94" i="22" a="1"/>
  <c r="M94" i="22" s="1"/>
  <c r="M104" i="22" a="1"/>
  <c r="M104" i="22" s="1"/>
  <c r="M114" i="22" a="1"/>
  <c r="M122" i="22" a="1"/>
  <c r="M122" i="22" s="1"/>
  <c r="M130" i="22" a="1"/>
  <c r="M138" i="22" a="1"/>
  <c r="M146" i="22" a="1"/>
  <c r="M146" i="22" s="1"/>
  <c r="M154" i="22" a="1"/>
  <c r="M162" i="22" a="1"/>
  <c r="M162" i="22" s="1"/>
  <c r="M170" i="22" a="1"/>
  <c r="M170" i="22" s="1"/>
  <c r="M178" i="22" a="1"/>
  <c r="M186" i="22" a="1"/>
  <c r="M186" i="22" s="1"/>
  <c r="M194" i="22" a="1"/>
  <c r="M202" i="22" a="1"/>
  <c r="M210" i="22" a="1"/>
  <c r="M210" i="22" s="1"/>
  <c r="M218" i="22" a="1"/>
  <c r="M226" i="22" a="1"/>
  <c r="M226" i="22" s="1"/>
  <c r="M234" i="22" a="1"/>
  <c r="M234" i="22" s="1"/>
  <c r="M242" i="22" a="1"/>
  <c r="M250" i="22" a="1"/>
  <c r="M250" i="22" s="1"/>
  <c r="M258" i="22" a="1"/>
  <c r="M266" i="22" a="1"/>
  <c r="M274" i="22" a="1"/>
  <c r="M274" i="22" s="1"/>
  <c r="M282" i="22" a="1"/>
  <c r="M290" i="22" a="1"/>
  <c r="M290" i="22" s="1"/>
  <c r="M298" i="22" a="1"/>
  <c r="M298" i="22" s="1"/>
  <c r="M306" i="22" a="1"/>
  <c r="M314" i="22" a="1"/>
  <c r="M314" i="22" s="1"/>
  <c r="M322" i="22" a="1"/>
  <c r="M330" i="22" a="1"/>
  <c r="M338" i="22" a="1"/>
  <c r="M338" i="22" s="1"/>
  <c r="M346" i="22" a="1"/>
  <c r="M354" i="22" a="1"/>
  <c r="M354" i="22" s="1"/>
  <c r="M362" i="22" a="1"/>
  <c r="M362" i="22" s="1"/>
  <c r="M370" i="22" a="1"/>
  <c r="M378" i="22" a="1"/>
  <c r="M386" i="22" a="1"/>
  <c r="M394" i="22" a="1"/>
  <c r="M402" i="22" a="1"/>
  <c r="M402" i="22" s="1"/>
  <c r="M410" i="22" a="1"/>
  <c r="M418" i="22" a="1"/>
  <c r="M418" i="22" s="1"/>
  <c r="M426" i="22" a="1"/>
  <c r="M426" i="22" s="1"/>
  <c r="M434" i="22" a="1"/>
  <c r="M442" i="22" a="1"/>
  <c r="M450" i="22" a="1"/>
  <c r="M458" i="22" a="1"/>
  <c r="M466" i="22" a="1"/>
  <c r="M466" i="22" s="1"/>
  <c r="M474" i="22" a="1"/>
  <c r="M482" i="22" a="1"/>
  <c r="M482" i="22" s="1"/>
  <c r="M490" i="22" a="1"/>
  <c r="M490" i="22" s="1"/>
  <c r="M498" i="22" a="1"/>
  <c r="M506" i="22" a="1"/>
  <c r="M506" i="22" s="1"/>
  <c r="M514" i="22" a="1"/>
  <c r="M522" i="22" a="1"/>
  <c r="M530" i="22" a="1"/>
  <c r="M530" i="22" s="1"/>
  <c r="M538" i="22" a="1"/>
  <c r="M546" i="22" a="1"/>
  <c r="M546" i="22" s="1"/>
  <c r="M554" i="22" a="1"/>
  <c r="M554" i="22" s="1"/>
  <c r="M562" i="22" a="1"/>
  <c r="M570" i="22" a="1"/>
  <c r="M578" i="22" a="1"/>
  <c r="M586" i="22" a="1"/>
  <c r="M594" i="22" a="1"/>
  <c r="M594" i="22" s="1"/>
  <c r="M602" i="22" a="1"/>
  <c r="M610" i="22" a="1"/>
  <c r="M610" i="22" s="1"/>
  <c r="M618" i="22" a="1"/>
  <c r="M618" i="22" s="1"/>
  <c r="M626" i="22" a="1"/>
  <c r="M634" i="22" a="1"/>
  <c r="M634" i="22" s="1"/>
  <c r="M642" i="22" a="1"/>
  <c r="M650" i="22" a="1"/>
  <c r="M658" i="22" a="1"/>
  <c r="M658" i="22" s="1"/>
  <c r="M666" i="22" a="1"/>
  <c r="M674" i="22" a="1"/>
  <c r="M674" i="22" s="1"/>
  <c r="M682" i="22" a="1"/>
  <c r="M682" i="22" s="1"/>
  <c r="M690" i="22" a="1"/>
  <c r="M698" i="22" a="1"/>
  <c r="M698" i="22" s="1"/>
  <c r="M706" i="22" a="1"/>
  <c r="M714" i="22" a="1"/>
  <c r="M722" i="22" a="1"/>
  <c r="M722" i="22" s="1"/>
  <c r="M730" i="22" a="1"/>
  <c r="M738" i="22" a="1"/>
  <c r="M738" i="22" s="1"/>
  <c r="M746" i="22" a="1"/>
  <c r="M746" i="22" s="1"/>
  <c r="M754" i="22" a="1"/>
  <c r="M762" i="22" a="1"/>
  <c r="M762" i="22" s="1"/>
  <c r="M770" i="22" a="1"/>
  <c r="M778" i="22" a="1"/>
  <c r="M786" i="22" a="1"/>
  <c r="M786" i="22" s="1"/>
  <c r="M794" i="22" a="1"/>
  <c r="M802" i="22" a="1"/>
  <c r="M802" i="22" s="1"/>
  <c r="M810" i="22" a="1"/>
  <c r="M810" i="22" s="1"/>
  <c r="M818" i="22" a="1"/>
  <c r="M826" i="22" a="1"/>
  <c r="M826" i="22" s="1"/>
  <c r="M834" i="22" a="1"/>
  <c r="M842" i="22" a="1"/>
  <c r="M850" i="22" a="1"/>
  <c r="M850" i="22" s="1"/>
  <c r="M858" i="22" a="1"/>
  <c r="M866" i="22" a="1"/>
  <c r="M866" i="22" s="1"/>
  <c r="M874" i="22" a="1"/>
  <c r="M874" i="22" s="1"/>
  <c r="M882" i="22" a="1"/>
  <c r="M890" i="22" a="1"/>
  <c r="M890" i="22" s="1"/>
  <c r="M898" i="22" a="1"/>
  <c r="M906" i="22" a="1"/>
  <c r="M914" i="22" a="1"/>
  <c r="M914" i="22" s="1"/>
  <c r="K684" i="22" a="1"/>
  <c r="K812" i="22" a="1"/>
  <c r="K812" i="22" s="1"/>
  <c r="K940" i="22" a="1"/>
  <c r="K940" i="22" s="1"/>
  <c r="L112" i="22" a="1"/>
  <c r="L240" i="22" a="1"/>
  <c r="L240" i="22" s="1"/>
  <c r="L308" i="22" a="1"/>
  <c r="L349" i="22" a="1"/>
  <c r="L376" i="22" a="1"/>
  <c r="L376" i="22" s="1"/>
  <c r="L401" i="22" a="1"/>
  <c r="L426" i="22" a="1"/>
  <c r="L426" i="22" s="1"/>
  <c r="L452" i="22" a="1"/>
  <c r="L452" i="22" s="1"/>
  <c r="L477" i="22" a="1"/>
  <c r="L504" i="22" a="1"/>
  <c r="L504" i="22" s="1"/>
  <c r="L529" i="22" a="1"/>
  <c r="L554" i="22" a="1"/>
  <c r="L580" i="22" a="1"/>
  <c r="L580" i="22" s="1"/>
  <c r="L605" i="22" a="1"/>
  <c r="L632" i="22" a="1"/>
  <c r="L632" i="22" s="1"/>
  <c r="L657" i="22" a="1"/>
  <c r="L657" i="22" s="1"/>
  <c r="L682" i="22" a="1"/>
  <c r="L708" i="22" a="1"/>
  <c r="L708" i="22" s="1"/>
  <c r="L728" i="22" a="1"/>
  <c r="L745" i="22" a="1"/>
  <c r="L761" i="22" a="1"/>
  <c r="L761" i="22" s="1"/>
  <c r="L777" i="22" a="1"/>
  <c r="L793" i="22" a="1"/>
  <c r="L793" i="22" s="1"/>
  <c r="L809" i="22" a="1"/>
  <c r="L809" i="22" s="1"/>
  <c r="L825" i="22" a="1"/>
  <c r="L841" i="22" a="1"/>
  <c r="L841" i="22" s="1"/>
  <c r="L857" i="22" a="1"/>
  <c r="L870" i="22" a="1"/>
  <c r="L881" i="22" a="1"/>
  <c r="L881" i="22" s="1"/>
  <c r="L891" i="22" a="1"/>
  <c r="L902" i="22" a="1"/>
  <c r="L902" i="22" s="1"/>
  <c r="L913" i="22" a="1"/>
  <c r="L913" i="22" s="1"/>
  <c r="L923" i="22" a="1"/>
  <c r="L934" i="22" a="1"/>
  <c r="L934" i="22" s="1"/>
  <c r="L945" i="22" a="1"/>
  <c r="L955" i="22" a="1"/>
  <c r="M10" i="22" a="1"/>
  <c r="M10" i="22" s="1"/>
  <c r="M21" i="22" a="1"/>
  <c r="M31" i="22" a="1"/>
  <c r="M31" i="22" s="1"/>
  <c r="M42" i="22" a="1"/>
  <c r="M42" i="22" s="1"/>
  <c r="M53" i="22" a="1"/>
  <c r="M63" i="22" a="1"/>
  <c r="M63" i="22" s="1"/>
  <c r="M74" i="22" a="1"/>
  <c r="M85" i="22" a="1"/>
  <c r="M95" i="22" a="1"/>
  <c r="M95" i="22" s="1"/>
  <c r="M106" i="22" a="1"/>
  <c r="M115" i="22" a="1"/>
  <c r="M115" i="22" s="1"/>
  <c r="M123" i="22" a="1"/>
  <c r="M123" i="22" s="1"/>
  <c r="M131" i="22" a="1"/>
  <c r="M139" i="22" a="1"/>
  <c r="M139" i="22" s="1"/>
  <c r="M147" i="22" a="1"/>
  <c r="M155" i="22" a="1"/>
  <c r="M163" i="22" a="1"/>
  <c r="M163" i="22" s="1"/>
  <c r="M171" i="22" a="1"/>
  <c r="M179" i="22" a="1"/>
  <c r="M179" i="22" s="1"/>
  <c r="M187" i="22" a="1"/>
  <c r="M187" i="22" s="1"/>
  <c r="M195" i="22" a="1"/>
  <c r="M203" i="22" a="1"/>
  <c r="M203" i="22" s="1"/>
  <c r="M211" i="22" a="1"/>
  <c r="M219" i="22" a="1"/>
  <c r="M227" i="22" a="1"/>
  <c r="M227" i="22" s="1"/>
  <c r="M235" i="22" a="1"/>
  <c r="M243" i="22" a="1"/>
  <c r="M243" i="22" s="1"/>
  <c r="M251" i="22" a="1"/>
  <c r="M251" i="22" s="1"/>
  <c r="M259" i="22" a="1"/>
  <c r="M267" i="22" a="1"/>
  <c r="M267" i="22" s="1"/>
  <c r="M275" i="22" a="1"/>
  <c r="M283" i="22" a="1"/>
  <c r="M291" i="22" a="1"/>
  <c r="M291" i="22" s="1"/>
  <c r="M299" i="22" a="1"/>
  <c r="M307" i="22" a="1"/>
  <c r="M307" i="22" s="1"/>
  <c r="M315" i="22" a="1"/>
  <c r="M315" i="22" s="1"/>
  <c r="M323" i="22" a="1"/>
  <c r="M331" i="22" a="1"/>
  <c r="M331" i="22" s="1"/>
  <c r="M339" i="22" a="1"/>
  <c r="M347" i="22" a="1"/>
  <c r="M355" i="22" a="1"/>
  <c r="M355" i="22" s="1"/>
  <c r="M363" i="22" a="1"/>
  <c r="M371" i="22" a="1"/>
  <c r="M371" i="22" s="1"/>
  <c r="M379" i="22" a="1"/>
  <c r="M379" i="22" s="1"/>
  <c r="M387" i="22" a="1"/>
  <c r="M395" i="22" a="1"/>
  <c r="M395" i="22" s="1"/>
  <c r="M403" i="22" a="1"/>
  <c r="M411" i="22" a="1"/>
  <c r="M419" i="22" a="1"/>
  <c r="M419" i="22" s="1"/>
  <c r="M427" i="22" a="1"/>
  <c r="M435" i="22" a="1"/>
  <c r="M435" i="22" s="1"/>
  <c r="M443" i="22" a="1"/>
  <c r="M443" i="22" s="1"/>
  <c r="M451" i="22" a="1"/>
  <c r="M459" i="22" a="1"/>
  <c r="M459" i="22" s="1"/>
  <c r="M467" i="22" a="1"/>
  <c r="M475" i="22" a="1"/>
  <c r="M483" i="22" a="1"/>
  <c r="M483" i="22" s="1"/>
  <c r="M491" i="22" a="1"/>
  <c r="M499" i="22" a="1"/>
  <c r="M499" i="22" s="1"/>
  <c r="M507" i="22" a="1"/>
  <c r="M507" i="22" s="1"/>
  <c r="M515" i="22" a="1"/>
  <c r="M523" i="22" a="1"/>
  <c r="M523" i="22" s="1"/>
  <c r="M531" i="22" a="1"/>
  <c r="M539" i="22" a="1"/>
  <c r="M547" i="22" a="1"/>
  <c r="M547" i="22" s="1"/>
  <c r="M555" i="22" a="1"/>
  <c r="M563" i="22" a="1"/>
  <c r="M563" i="22" s="1"/>
  <c r="M571" i="22" a="1"/>
  <c r="M571" i="22" s="1"/>
  <c r="M579" i="22" a="1"/>
  <c r="M587" i="22" a="1"/>
  <c r="M587" i="22" s="1"/>
  <c r="M595" i="22" a="1"/>
  <c r="M603" i="22" a="1"/>
  <c r="M611" i="22" a="1"/>
  <c r="M611" i="22" s="1"/>
  <c r="M619" i="22" a="1"/>
  <c r="M627" i="22" a="1"/>
  <c r="M627" i="22" s="1"/>
  <c r="M635" i="22" a="1"/>
  <c r="M635" i="22" s="1"/>
  <c r="M643" i="22" a="1"/>
  <c r="M651" i="22" a="1"/>
  <c r="M651" i="22" s="1"/>
  <c r="M659" i="22" a="1"/>
  <c r="M667" i="22" a="1"/>
  <c r="M675" i="22" a="1"/>
  <c r="M675" i="22" s="1"/>
  <c r="M683" i="22" a="1"/>
  <c r="M691" i="22" a="1"/>
  <c r="M691" i="22" s="1"/>
  <c r="M699" i="22" a="1"/>
  <c r="M699" i="22" s="1"/>
  <c r="M707" i="22" a="1"/>
  <c r="M715" i="22" a="1"/>
  <c r="M715" i="22" s="1"/>
  <c r="M723" i="22" a="1"/>
  <c r="M173" i="22" a="1"/>
  <c r="M205" i="22" a="1"/>
  <c r="M205" i="22" s="1"/>
  <c r="M237" i="22" a="1"/>
  <c r="M269" i="22" a="1"/>
  <c r="M269" i="22" s="1"/>
  <c r="M301" i="22" a="1"/>
  <c r="M301" i="22" s="1"/>
  <c r="M333" i="22" a="1"/>
  <c r="M365" i="22" a="1"/>
  <c r="M365" i="22" s="1"/>
  <c r="M397" i="22" a="1"/>
  <c r="M415" i="22" a="1"/>
  <c r="M431" i="22" a="1"/>
  <c r="M431" i="22" s="1"/>
  <c r="M447" i="22" a="1"/>
  <c r="M463" i="22" a="1"/>
  <c r="M463" i="22" s="1"/>
  <c r="M479" i="22" a="1"/>
  <c r="M479" i="22" s="1"/>
  <c r="M495" i="22" a="1"/>
  <c r="M511" i="22" a="1"/>
  <c r="M511" i="22" s="1"/>
  <c r="M527" i="22" a="1"/>
  <c r="M543" i="22" a="1"/>
  <c r="M559" i="22" a="1"/>
  <c r="M559" i="22" s="1"/>
  <c r="M575" i="22" a="1"/>
  <c r="M591" i="22" a="1"/>
  <c r="M591" i="22" s="1"/>
  <c r="M607" i="22" a="1"/>
  <c r="M607" i="22" s="1"/>
  <c r="M623" i="22" a="1"/>
  <c r="M639" i="22" a="1"/>
  <c r="M639" i="22" s="1"/>
  <c r="M655" i="22" a="1"/>
  <c r="M671" i="22" a="1"/>
  <c r="M687" i="22" a="1"/>
  <c r="M687" i="22" s="1"/>
  <c r="M703" i="22" a="1"/>
  <c r="M719" i="22" a="1"/>
  <c r="M719" i="22" s="1"/>
  <c r="M732" i="22" a="1"/>
  <c r="M732" i="22" s="1"/>
  <c r="M743" i="22" a="1"/>
  <c r="M753" i="22" a="1"/>
  <c r="M753" i="22" s="1"/>
  <c r="M764" i="22" a="1"/>
  <c r="M775" i="22" a="1"/>
  <c r="M785" i="22" a="1"/>
  <c r="M785" i="22" s="1"/>
  <c r="M796" i="22" a="1"/>
  <c r="M807" i="22" a="1"/>
  <c r="M807" i="22" s="1"/>
  <c r="M817" i="22" a="1"/>
  <c r="M817" i="22" s="1"/>
  <c r="M828" i="22" a="1"/>
  <c r="M839" i="22" a="1"/>
  <c r="M839" i="22" s="1"/>
  <c r="M849" i="22" a="1"/>
  <c r="M860" i="22" a="1"/>
  <c r="M871" i="22" a="1"/>
  <c r="M871" i="22" s="1"/>
  <c r="M881" i="22" a="1"/>
  <c r="M892" i="22" a="1"/>
  <c r="M892" i="22" s="1"/>
  <c r="M903" i="22" a="1"/>
  <c r="M903" i="22" s="1"/>
  <c r="M913" i="22" a="1"/>
  <c r="M923" i="22" a="1"/>
  <c r="M923" i="22" s="1"/>
  <c r="M931" i="22" a="1"/>
  <c r="M939" i="22" a="1"/>
  <c r="M947" i="22" a="1"/>
  <c r="M947" i="22" s="1"/>
  <c r="M955" i="22" a="1"/>
  <c r="M176" i="22" a="1"/>
  <c r="M176" i="22" s="1"/>
  <c r="M208" i="22" a="1"/>
  <c r="M208" i="22" s="1"/>
  <c r="M240" i="22" a="1"/>
  <c r="M272" i="22" a="1"/>
  <c r="M272" i="22" s="1"/>
  <c r="M304" i="22" a="1"/>
  <c r="M336" i="22" a="1"/>
  <c r="M368" i="22" a="1"/>
  <c r="M368" i="22" s="1"/>
  <c r="M400" i="22" a="1"/>
  <c r="M416" i="22" a="1"/>
  <c r="M416" i="22" s="1"/>
  <c r="M432" i="22" a="1"/>
  <c r="M432" i="22" s="1"/>
  <c r="M448" i="22" a="1"/>
  <c r="M464" i="22" a="1"/>
  <c r="M464" i="22" s="1"/>
  <c r="M480" i="22" a="1"/>
  <c r="M496" i="22" a="1"/>
  <c r="M512" i="22" a="1"/>
  <c r="M512" i="22" s="1"/>
  <c r="M528" i="22" a="1"/>
  <c r="M544" i="22" a="1"/>
  <c r="M544" i="22" s="1"/>
  <c r="M560" i="22" a="1"/>
  <c r="M560" i="22" s="1"/>
  <c r="M576" i="22" a="1"/>
  <c r="M592" i="22" a="1"/>
  <c r="M592" i="22" s="1"/>
  <c r="M608" i="22" a="1"/>
  <c r="M624" i="22" a="1"/>
  <c r="M640" i="22" a="1"/>
  <c r="M640" i="22" s="1"/>
  <c r="M656" i="22" a="1"/>
  <c r="M672" i="22" a="1"/>
  <c r="M672" i="22" s="1"/>
  <c r="M688" i="22" a="1"/>
  <c r="M688" i="22" s="1"/>
  <c r="M704" i="22" a="1"/>
  <c r="M720" i="22" a="1"/>
  <c r="M720" i="22" s="1"/>
  <c r="M733" i="22" a="1"/>
  <c r="M744" i="22" a="1"/>
  <c r="M755" i="22" a="1"/>
  <c r="M755" i="22" s="1"/>
  <c r="M765" i="22" a="1"/>
  <c r="M776" i="22" a="1"/>
  <c r="M776" i="22" s="1"/>
  <c r="M787" i="22" a="1"/>
  <c r="M787" i="22" s="1"/>
  <c r="M797" i="22" a="1"/>
  <c r="M808" i="22" a="1"/>
  <c r="M808" i="22" s="1"/>
  <c r="M819" i="22" a="1"/>
  <c r="M829" i="22" a="1"/>
  <c r="M840" i="22" a="1"/>
  <c r="M840" i="22" s="1"/>
  <c r="M851" i="22" a="1"/>
  <c r="M861" i="22" a="1"/>
  <c r="M861" i="22" s="1"/>
  <c r="M872" i="22" a="1"/>
  <c r="M872" i="22" s="1"/>
  <c r="M883" i="22" a="1"/>
  <c r="M893" i="22" a="1"/>
  <c r="M893" i="22" s="1"/>
  <c r="M904" i="22" a="1"/>
  <c r="M915" i="22" a="1"/>
  <c r="M924" i="22" a="1"/>
  <c r="M924" i="22" s="1"/>
  <c r="M932" i="22" a="1"/>
  <c r="M940" i="22" a="1"/>
  <c r="M940" i="22" s="1"/>
  <c r="M948" i="22" a="1"/>
  <c r="M948" i="22" s="1"/>
  <c r="M956" i="22" a="1"/>
  <c r="M181" i="22" a="1"/>
  <c r="M181" i="22" s="1"/>
  <c r="M213" i="22" a="1"/>
  <c r="M245" i="22" a="1"/>
  <c r="M277" i="22" a="1"/>
  <c r="M277" i="22" s="1"/>
  <c r="M309" i="22" a="1"/>
  <c r="M341" i="22" a="1"/>
  <c r="M341" i="22" s="1"/>
  <c r="M373" i="22" a="1"/>
  <c r="M373" i="22" s="1"/>
  <c r="M404" i="22" a="1"/>
  <c r="M420" i="22" a="1"/>
  <c r="M420" i="22" s="1"/>
  <c r="M436" i="22" a="1"/>
  <c r="M452" i="22" a="1"/>
  <c r="M468" i="22" a="1"/>
  <c r="M468" i="22" s="1"/>
  <c r="M484" i="22" a="1"/>
  <c r="M500" i="22" a="1"/>
  <c r="M500" i="22" s="1"/>
  <c r="M516" i="22" a="1"/>
  <c r="M516" i="22" s="1"/>
  <c r="M532" i="22" a="1"/>
  <c r="M548" i="22" a="1"/>
  <c r="M548" i="22" s="1"/>
  <c r="M564" i="22" a="1"/>
  <c r="M580" i="22" a="1"/>
  <c r="M596" i="22" a="1"/>
  <c r="M596" i="22" s="1"/>
  <c r="M612" i="22" a="1"/>
  <c r="M628" i="22" a="1"/>
  <c r="M628" i="22" s="1"/>
  <c r="M644" i="22" a="1"/>
  <c r="M644" i="22" s="1"/>
  <c r="M660" i="22" a="1"/>
  <c r="M676" i="22" a="1"/>
  <c r="M676" i="22" s="1"/>
  <c r="M692" i="22" a="1"/>
  <c r="M708" i="22" a="1"/>
  <c r="M724" i="22" a="1"/>
  <c r="M724" i="22" s="1"/>
  <c r="M735" i="22" a="1"/>
  <c r="M745" i="22" a="1"/>
  <c r="M745" i="22" s="1"/>
  <c r="M756" i="22" a="1"/>
  <c r="M756" i="22" s="1"/>
  <c r="M767" i="22" a="1"/>
  <c r="M777" i="22" a="1"/>
  <c r="M777" i="22" s="1"/>
  <c r="M788" i="22" a="1"/>
  <c r="M799" i="22" a="1"/>
  <c r="M809" i="22" a="1"/>
  <c r="M809" i="22" s="1"/>
  <c r="M820" i="22" a="1"/>
  <c r="M831" i="22" a="1"/>
  <c r="M831" i="22" s="1"/>
  <c r="M841" i="22" a="1"/>
  <c r="M841" i="22" s="1"/>
  <c r="M852" i="22" a="1"/>
  <c r="M863" i="22" a="1"/>
  <c r="M863" i="22" s="1"/>
  <c r="M873" i="22" a="1"/>
  <c r="M884" i="22" a="1"/>
  <c r="M895" i="22" a="1"/>
  <c r="M895" i="22" s="1"/>
  <c r="M905" i="22" a="1"/>
  <c r="M916" i="22" a="1"/>
  <c r="M916" i="22" s="1"/>
  <c r="M925" i="22" a="1"/>
  <c r="M925" i="22" s="1"/>
  <c r="M933" i="22" a="1"/>
  <c r="M941" i="22" a="1"/>
  <c r="M949" i="22" a="1"/>
  <c r="M957" i="22" a="1"/>
  <c r="M184" i="22" a="1"/>
  <c r="M184" i="22" s="1"/>
  <c r="M216" i="22" a="1"/>
  <c r="M248" i="22" a="1"/>
  <c r="M248" i="22" s="1"/>
  <c r="M280" i="22" a="1"/>
  <c r="M280" i="22" s="1"/>
  <c r="M312" i="22" a="1"/>
  <c r="M344" i="22" a="1"/>
  <c r="M344" i="22" s="1"/>
  <c r="M376" i="22" a="1"/>
  <c r="M405" i="22" a="1"/>
  <c r="M421" i="22" a="1"/>
  <c r="M421" i="22" s="1"/>
  <c r="M437" i="22" a="1"/>
  <c r="M453" i="22" a="1"/>
  <c r="M453" i="22" s="1"/>
  <c r="M469" i="22" a="1"/>
  <c r="M469" i="22" s="1"/>
  <c r="M485" i="22" a="1"/>
  <c r="M485" i="22" s="1"/>
  <c r="M501" i="22" a="1"/>
  <c r="M501" i="22" s="1"/>
  <c r="M517" i="22" a="1"/>
  <c r="M533" i="22" a="1"/>
  <c r="M549" i="22" a="1"/>
  <c r="M549" i="22" s="1"/>
  <c r="M565" i="22" a="1"/>
  <c r="M581" i="22" a="1"/>
  <c r="M581" i="22" s="1"/>
  <c r="M597" i="22" a="1"/>
  <c r="M597" i="22" s="1"/>
  <c r="M613" i="22" a="1"/>
  <c r="M629" i="22" a="1"/>
  <c r="M629" i="22" s="1"/>
  <c r="M645" i="22" a="1"/>
  <c r="M661" i="22" a="1"/>
  <c r="M677" i="22" a="1"/>
  <c r="M677" i="22" s="1"/>
  <c r="M693" i="22" a="1"/>
  <c r="M709" i="22" a="1"/>
  <c r="M709" i="22" s="1"/>
  <c r="M725" i="22" a="1"/>
  <c r="M725" i="22" s="1"/>
  <c r="M736" i="22" a="1"/>
  <c r="M747" i="22" a="1"/>
  <c r="M747" i="22" s="1"/>
  <c r="M757" i="22" a="1"/>
  <c r="M768" i="22" a="1"/>
  <c r="M779" i="22" a="1"/>
  <c r="M779" i="22" s="1"/>
  <c r="M789" i="22" a="1"/>
  <c r="M800" i="22" a="1"/>
  <c r="M800" i="22" s="1"/>
  <c r="M811" i="22" a="1"/>
  <c r="M811" i="22" s="1"/>
  <c r="M821" i="22" a="1"/>
  <c r="M832" i="22" a="1"/>
  <c r="M832" i="22" s="1"/>
  <c r="M843" i="22" a="1"/>
  <c r="M853" i="22" a="1"/>
  <c r="M864" i="22" a="1"/>
  <c r="M864" i="22" s="1"/>
  <c r="M875" i="22" a="1"/>
  <c r="M885" i="22" a="1"/>
  <c r="M885" i="22" s="1"/>
  <c r="M896" i="22" a="1"/>
  <c r="M896" i="22" s="1"/>
  <c r="M907" i="22" a="1"/>
  <c r="M917" i="22" a="1"/>
  <c r="M917" i="22" s="1"/>
  <c r="M926" i="22" a="1"/>
  <c r="M934" i="22" a="1"/>
  <c r="M942" i="22" a="1"/>
  <c r="M942" i="22" s="1"/>
  <c r="M950" i="22" a="1"/>
  <c r="M157" i="22" a="1"/>
  <c r="M157" i="22" s="1"/>
  <c r="M189" i="22" a="1"/>
  <c r="M189" i="22" s="1"/>
  <c r="M221" i="22" a="1"/>
  <c r="M253" i="22" a="1"/>
  <c r="M253" i="22" s="1"/>
  <c r="M285" i="22" a="1"/>
  <c r="M317" i="22" a="1"/>
  <c r="M349" i="22" a="1"/>
  <c r="M349" i="22" s="1"/>
  <c r="M381" i="22" a="1"/>
  <c r="M407" i="22" a="1"/>
  <c r="M407" i="22" s="1"/>
  <c r="M423" i="22" a="1"/>
  <c r="M423" i="22" s="1"/>
  <c r="M439" i="22" a="1"/>
  <c r="M455" i="22" a="1"/>
  <c r="M471" i="22" a="1"/>
  <c r="M487" i="22" a="1"/>
  <c r="M503" i="22" a="1"/>
  <c r="M503" i="22" s="1"/>
  <c r="M519" i="22" a="1"/>
  <c r="M535" i="22" a="1"/>
  <c r="M535" i="22" s="1"/>
  <c r="M551" i="22" a="1"/>
  <c r="M551" i="22" s="1"/>
  <c r="M567" i="22" a="1"/>
  <c r="M583" i="22" a="1"/>
  <c r="M583" i="22" s="1"/>
  <c r="M599" i="22" a="1"/>
  <c r="M615" i="22" a="1"/>
  <c r="M631" i="22" a="1"/>
  <c r="M631" i="22" s="1"/>
  <c r="M647" i="22" a="1"/>
  <c r="M663" i="22" a="1"/>
  <c r="M663" i="22" s="1"/>
  <c r="M679" i="22" a="1"/>
  <c r="M679" i="22" s="1"/>
  <c r="M695" i="22" a="1"/>
  <c r="M711" i="22" a="1"/>
  <c r="M711" i="22" s="1"/>
  <c r="M727" i="22" a="1"/>
  <c r="M737" i="22" a="1"/>
  <c r="M748" i="22" a="1"/>
  <c r="M748" i="22" s="1"/>
  <c r="M759" i="22" a="1"/>
  <c r="M769" i="22" a="1"/>
  <c r="M769" i="22" s="1"/>
  <c r="M780" i="22" a="1"/>
  <c r="M780" i="22" s="1"/>
  <c r="M791" i="22" a="1"/>
  <c r="M801" i="22" a="1"/>
  <c r="M801" i="22" s="1"/>
  <c r="M812" i="22" a="1"/>
  <c r="M823" i="22" a="1"/>
  <c r="M833" i="22" a="1"/>
  <c r="M833" i="22" s="1"/>
  <c r="M844" i="22" a="1"/>
  <c r="M855" i="22" a="1"/>
  <c r="M855" i="22" s="1"/>
  <c r="M865" i="22" a="1"/>
  <c r="M865" i="22" s="1"/>
  <c r="M876" i="22" a="1"/>
  <c r="M887" i="22" a="1"/>
  <c r="M887" i="22" s="1"/>
  <c r="M897" i="22" a="1"/>
  <c r="M908" i="22" a="1"/>
  <c r="M919" i="22" a="1"/>
  <c r="M919" i="22" s="1"/>
  <c r="M927" i="22" a="1"/>
  <c r="M935" i="22" a="1"/>
  <c r="M935" i="22" s="1"/>
  <c r="M943" i="22" a="1"/>
  <c r="M943" i="22" s="1"/>
  <c r="M951" i="22" a="1"/>
  <c r="M951" i="22" s="1"/>
  <c r="M160" i="22" a="1"/>
  <c r="M160" i="22" s="1"/>
  <c r="M192" i="22" a="1"/>
  <c r="M224" i="22" a="1"/>
  <c r="M256" i="22" a="1"/>
  <c r="M288" i="22" a="1"/>
  <c r="M320" i="22" a="1"/>
  <c r="M320" i="22" s="1"/>
  <c r="M352" i="22" a="1"/>
  <c r="M352" i="22" s="1"/>
  <c r="M384" i="22" a="1"/>
  <c r="M408" i="22" a="1"/>
  <c r="M408" i="22" s="1"/>
  <c r="M424" i="22" a="1"/>
  <c r="M440" i="22" a="1"/>
  <c r="M456" i="22" a="1"/>
  <c r="M456" i="22" s="1"/>
  <c r="M472" i="22" a="1"/>
  <c r="M488" i="22" a="1"/>
  <c r="M488" i="22" s="1"/>
  <c r="M504" i="22" a="1"/>
  <c r="M504" i="22" s="1"/>
  <c r="M520" i="22" a="1"/>
  <c r="M520" i="22" s="1"/>
  <c r="M536" i="22" a="1"/>
  <c r="M536" i="22" s="1"/>
  <c r="M552" i="22" a="1"/>
  <c r="M568" i="22" a="1"/>
  <c r="M584" i="22" a="1"/>
  <c r="M584" i="22" s="1"/>
  <c r="M600" i="22" a="1"/>
  <c r="M616" i="22" a="1"/>
  <c r="M616" i="22" s="1"/>
  <c r="M632" i="22" a="1"/>
  <c r="M632" i="22" s="1"/>
  <c r="M648" i="22" a="1"/>
  <c r="M664" i="22" a="1"/>
  <c r="M664" i="22" s="1"/>
  <c r="M680" i="22" a="1"/>
  <c r="M696" i="22" a="1"/>
  <c r="M712" i="22" a="1"/>
  <c r="M712" i="22" s="1"/>
  <c r="M728" i="22" a="1"/>
  <c r="M739" i="22" a="1"/>
  <c r="M739" i="22" s="1"/>
  <c r="M749" i="22" a="1"/>
  <c r="M749" i="22" s="1"/>
  <c r="M760" i="22" a="1"/>
  <c r="M771" i="22" a="1"/>
  <c r="M771" i="22" s="1"/>
  <c r="M781" i="22" a="1"/>
  <c r="M792" i="22" a="1"/>
  <c r="M803" i="22" a="1"/>
  <c r="M803" i="22" s="1"/>
  <c r="M813" i="22" a="1"/>
  <c r="M824" i="22" a="1"/>
  <c r="M824" i="22" s="1"/>
  <c r="M835" i="22" a="1"/>
  <c r="M835" i="22" s="1"/>
  <c r="M845" i="22" a="1"/>
  <c r="M845" i="22" s="1"/>
  <c r="M856" i="22" a="1"/>
  <c r="M856" i="22" s="1"/>
  <c r="M867" i="22" a="1"/>
  <c r="M877" i="22" a="1"/>
  <c r="M888" i="22" a="1"/>
  <c r="M888" i="22" s="1"/>
  <c r="M899" i="22" a="1"/>
  <c r="M909" i="22" a="1"/>
  <c r="M909" i="22" s="1"/>
  <c r="M920" i="22" a="1"/>
  <c r="M920" i="22" s="1"/>
  <c r="M928" i="22" a="1"/>
  <c r="M928" i="22" s="1"/>
  <c r="M936" i="22" a="1"/>
  <c r="M936" i="22" s="1"/>
  <c r="M944" i="22" a="1"/>
  <c r="M952" i="22" a="1"/>
  <c r="M165" i="22" a="1"/>
  <c r="M165" i="22" s="1"/>
  <c r="M197" i="22" a="1"/>
  <c r="M229" i="22" a="1"/>
  <c r="M229" i="22" s="1"/>
  <c r="M261" i="22" a="1"/>
  <c r="M261" i="22" s="1"/>
  <c r="M293" i="22" a="1"/>
  <c r="M293" i="22" s="1"/>
  <c r="M325" i="22" a="1"/>
  <c r="M325" i="22" s="1"/>
  <c r="M357" i="22" a="1"/>
  <c r="M389" i="22" a="1"/>
  <c r="M412" i="22" a="1"/>
  <c r="M412" i="22" s="1"/>
  <c r="M428" i="22" a="1"/>
  <c r="M444" i="22" a="1"/>
  <c r="M444" i="22" s="1"/>
  <c r="M460" i="22" a="1"/>
  <c r="M460" i="22" s="1"/>
  <c r="M476" i="22" a="1"/>
  <c r="M492" i="22" a="1"/>
  <c r="M492" i="22" s="1"/>
  <c r="M508" i="22" a="1"/>
  <c r="M524" i="22" a="1"/>
  <c r="M540" i="22" a="1"/>
  <c r="M540" i="22" s="1"/>
  <c r="M556" i="22" a="1"/>
  <c r="M572" i="22" a="1"/>
  <c r="M572" i="22" s="1"/>
  <c r="M588" i="22" a="1"/>
  <c r="M588" i="22" s="1"/>
  <c r="M604" i="22" a="1"/>
  <c r="M620" i="22" a="1"/>
  <c r="M620" i="22" s="1"/>
  <c r="M636" i="22" a="1"/>
  <c r="M652" i="22" a="1"/>
  <c r="M668" i="22" a="1"/>
  <c r="M668" i="22" s="1"/>
  <c r="M684" i="22" a="1"/>
  <c r="M700" i="22" a="1"/>
  <c r="M700" i="22" s="1"/>
  <c r="M716" i="22" a="1"/>
  <c r="M716" i="22" s="1"/>
  <c r="M729" i="22" a="1"/>
  <c r="M740" i="22" a="1"/>
  <c r="M740" i="22" s="1"/>
  <c r="M751" i="22" a="1"/>
  <c r="M761" i="22" a="1"/>
  <c r="M772" i="22" a="1"/>
  <c r="M772" i="22" s="1"/>
  <c r="M783" i="22" a="1"/>
  <c r="M793" i="22" a="1"/>
  <c r="M793" i="22" s="1"/>
  <c r="M804" i="22" a="1"/>
  <c r="M804" i="22" s="1"/>
  <c r="M815" i="22" a="1"/>
  <c r="M825" i="22" a="1"/>
  <c r="M825" i="22" s="1"/>
  <c r="M836" i="22" a="1"/>
  <c r="M836" i="22" s="1"/>
  <c r="M847" i="22" a="1"/>
  <c r="M857" i="22" a="1"/>
  <c r="M857" i="22" s="1"/>
  <c r="M868" i="22" a="1"/>
  <c r="M879" i="22" a="1"/>
  <c r="M879" i="22" s="1"/>
  <c r="M889" i="22" a="1"/>
  <c r="M889" i="22" s="1"/>
  <c r="M900" i="22" a="1"/>
  <c r="M900" i="22" s="1"/>
  <c r="M911" i="22" a="1"/>
  <c r="M911" i="22" s="1"/>
  <c r="M921" i="22" a="1"/>
  <c r="M929" i="22" a="1"/>
  <c r="M937" i="22" a="1"/>
  <c r="M937" i="22" s="1"/>
  <c r="M945" i="22" a="1"/>
  <c r="M953" i="22" a="1"/>
  <c r="M953" i="22" s="1"/>
  <c r="M168" i="22" a="1"/>
  <c r="M168" i="22" s="1"/>
  <c r="M200" i="22" a="1"/>
  <c r="M200" i="22" s="1"/>
  <c r="M232" i="22" a="1"/>
  <c r="M232" i="22" s="1"/>
  <c r="M264" i="22" a="1"/>
  <c r="M296" i="22" a="1"/>
  <c r="M328" i="22" a="1"/>
  <c r="M328" i="22" s="1"/>
  <c r="M360" i="22" a="1"/>
  <c r="M392" i="22" a="1"/>
  <c r="M392" i="22" s="1"/>
  <c r="M413" i="22" a="1"/>
  <c r="M413" i="22" s="1"/>
  <c r="M429" i="22" a="1"/>
  <c r="M429" i="22" s="1"/>
  <c r="M445" i="22" a="1"/>
  <c r="M445" i="22" s="1"/>
  <c r="M461" i="22" a="1"/>
  <c r="M461" i="22" s="1"/>
  <c r="M477" i="22" a="1"/>
  <c r="M493" i="22" a="1"/>
  <c r="M493" i="22" s="1"/>
  <c r="M509" i="22" a="1"/>
  <c r="M525" i="22" a="1"/>
  <c r="M525" i="22" s="1"/>
  <c r="M541" i="22" a="1"/>
  <c r="M541" i="22" s="1"/>
  <c r="M557" i="22" a="1"/>
  <c r="M573" i="22" a="1"/>
  <c r="M573" i="22" s="1"/>
  <c r="M589" i="22" a="1"/>
  <c r="M605" i="22" a="1"/>
  <c r="M621" i="22" a="1"/>
  <c r="M621" i="22" s="1"/>
  <c r="M637" i="22" a="1"/>
  <c r="M653" i="22" a="1"/>
  <c r="M653" i="22" s="1"/>
  <c r="M669" i="22" a="1"/>
  <c r="M669" i="22" s="1"/>
  <c r="M685" i="22" a="1"/>
  <c r="M701" i="22" a="1"/>
  <c r="M701" i="22" s="1"/>
  <c r="M717" i="22" a="1"/>
  <c r="M731" i="22" a="1"/>
  <c r="M741" i="22" a="1"/>
  <c r="M741" i="22" s="1"/>
  <c r="M752" i="22" a="1"/>
  <c r="M763" i="22" a="1"/>
  <c r="M763" i="22" s="1"/>
  <c r="M773" i="22" a="1"/>
  <c r="M773" i="22" s="1"/>
  <c r="M784" i="22" a="1"/>
  <c r="M795" i="22" a="1"/>
  <c r="M795" i="22" s="1"/>
  <c r="M805" i="22" a="1"/>
  <c r="M816" i="22" a="1"/>
  <c r="M827" i="22" a="1"/>
  <c r="M827" i="22" s="1"/>
  <c r="M837" i="22" a="1"/>
  <c r="M848" i="22" a="1"/>
  <c r="M848" i="22" s="1"/>
  <c r="M859" i="22" a="1"/>
  <c r="M859" i="22" s="1"/>
  <c r="M869" i="22" a="1"/>
  <c r="M880" i="22" a="1"/>
  <c r="M880" i="22" s="1"/>
  <c r="M891" i="22" a="1"/>
  <c r="M891" i="22" s="1"/>
  <c r="M901" i="22" a="1"/>
  <c r="M912" i="22" a="1"/>
  <c r="M912" i="22" s="1"/>
  <c r="M922" i="22" a="1"/>
  <c r="M930" i="22" a="1"/>
  <c r="M930" i="22" s="1"/>
  <c r="M938" i="22" a="1"/>
  <c r="M938" i="22" s="1"/>
  <c r="M946" i="22" a="1"/>
  <c r="M954" i="22" a="1"/>
  <c r="M954" i="22" s="1"/>
  <c r="I125" i="19"/>
  <c r="I286" i="19"/>
  <c r="I151" i="19"/>
  <c r="I128" i="19"/>
  <c r="I267" i="19"/>
  <c r="I135" i="19"/>
  <c r="H150" i="19" a="1"/>
  <c r="H150" i="19" s="1"/>
  <c r="H140" i="19" a="1"/>
  <c r="H140" i="19" s="1"/>
  <c r="I140" i="19" s="1" a="1"/>
  <c r="I140" i="19" s="1"/>
  <c r="H130" i="19" a="1"/>
  <c r="H130" i="19" s="1"/>
  <c r="H118" i="19" a="1"/>
  <c r="H118" i="19" s="1"/>
  <c r="I118" i="19" s="1" a="1"/>
  <c r="I118" i="19" s="1"/>
  <c r="H110" i="19" a="1"/>
  <c r="H110" i="19" s="1"/>
  <c r="H99" i="19" a="1"/>
  <c r="H99" i="19" s="1"/>
  <c r="I99" i="19" s="1" a="1"/>
  <c r="I99" i="19" s="1"/>
  <c r="H84" i="19" a="1"/>
  <c r="H84" i="19" s="1"/>
  <c r="H76" i="19" a="1"/>
  <c r="H76" i="19" s="1"/>
  <c r="H68" i="19" a="1"/>
  <c r="H68" i="19" s="1"/>
  <c r="H50" i="19" a="1"/>
  <c r="H50" i="19" s="1"/>
  <c r="I50" i="19" s="1" a="1"/>
  <c r="I50" i="19" s="1"/>
  <c r="H41" i="19" a="1"/>
  <c r="H41" i="19" s="1"/>
  <c r="H32" i="19" a="1"/>
  <c r="H32" i="19" s="1"/>
  <c r="I32" i="19" s="1" a="1"/>
  <c r="I32" i="19" s="1"/>
  <c r="H24" i="19" a="1"/>
  <c r="H24" i="19" s="1"/>
  <c r="H288" i="19" a="1"/>
  <c r="H288" i="19" s="1"/>
  <c r="I288" i="19" s="1" a="1"/>
  <c r="I288" i="19" s="1"/>
  <c r="H272" i="19" a="1"/>
  <c r="H272" i="19" s="1"/>
  <c r="I272" i="19" s="1" a="1"/>
  <c r="I272" i="19" s="1"/>
  <c r="H259" i="19" a="1"/>
  <c r="H259" i="19" s="1"/>
  <c r="I259" i="19" s="1" a="1"/>
  <c r="I259" i="19" s="1"/>
  <c r="H251" i="19" a="1"/>
  <c r="H251" i="19" s="1"/>
  <c r="H241" i="19" a="1"/>
  <c r="H241" i="19" s="1"/>
  <c r="I241" i="19" s="1" a="1"/>
  <c r="H227" i="19" a="1"/>
  <c r="H227" i="19" s="1"/>
  <c r="I227" i="19" s="1" a="1"/>
  <c r="I227" i="19" s="1"/>
  <c r="H211" i="19" a="1"/>
  <c r="H211" i="19" s="1"/>
  <c r="H188" i="19" a="1"/>
  <c r="H188" i="19" s="1"/>
  <c r="I188" i="19" s="1" a="1"/>
  <c r="H180" i="19" a="1"/>
  <c r="H180" i="19" s="1"/>
  <c r="H172" i="19" a="1"/>
  <c r="H172" i="19" s="1"/>
  <c r="H388" i="19" a="1"/>
  <c r="H388" i="19" s="1"/>
  <c r="H372" i="19" a="1"/>
  <c r="H372" i="19" s="1"/>
  <c r="H358" i="19" a="1"/>
  <c r="H358" i="19" s="1"/>
  <c r="H322" i="19" a="1"/>
  <c r="H322" i="19" s="1"/>
  <c r="H313" i="19" a="1"/>
  <c r="H313" i="19" s="1"/>
  <c r="H305" i="19" a="1"/>
  <c r="H305" i="19" s="1"/>
  <c r="H161" i="19" a="1"/>
  <c r="H161" i="19" s="1"/>
  <c r="H149" i="19" a="1"/>
  <c r="H149" i="19" s="1"/>
  <c r="H139" i="19" a="1"/>
  <c r="H139" i="19" s="1"/>
  <c r="H117" i="19" a="1"/>
  <c r="H117" i="19" s="1"/>
  <c r="H83" i="19" a="1"/>
  <c r="H83" i="19" s="1"/>
  <c r="H75" i="19" a="1"/>
  <c r="H75" i="19" s="1"/>
  <c r="H67" i="19" a="1"/>
  <c r="H67" i="19" s="1"/>
  <c r="H49" i="19" a="1"/>
  <c r="H49" i="19" s="1"/>
  <c r="H40" i="19" a="1"/>
  <c r="H40" i="19" s="1"/>
  <c r="H31" i="19" a="1"/>
  <c r="H31" i="19" s="1"/>
  <c r="H23" i="19" a="1"/>
  <c r="H23" i="19" s="1"/>
  <c r="H285" i="19" a="1"/>
  <c r="H285" i="19" s="1"/>
  <c r="H271" i="19" a="1"/>
  <c r="H271" i="19" s="1"/>
  <c r="H258" i="19" a="1"/>
  <c r="H258" i="19" s="1"/>
  <c r="H250" i="19" a="1"/>
  <c r="H250" i="19" s="1"/>
  <c r="H240" i="19" a="1"/>
  <c r="H240" i="19" s="1"/>
  <c r="H226" i="19" a="1"/>
  <c r="H226" i="19" s="1"/>
  <c r="H218" i="19" a="1"/>
  <c r="H218" i="19" s="1"/>
  <c r="H210" i="19" a="1"/>
  <c r="H210" i="19" s="1"/>
  <c r="H171" i="19" a="1"/>
  <c r="H171" i="19" s="1"/>
  <c r="H387" i="19" a="1"/>
  <c r="H387" i="19" s="1"/>
  <c r="H381" i="19" a="1"/>
  <c r="H381" i="19" s="1"/>
  <c r="H371" i="19" a="1"/>
  <c r="H371" i="19" s="1"/>
  <c r="H347" i="19" a="1"/>
  <c r="H347" i="19" s="1"/>
  <c r="H333" i="19" a="1"/>
  <c r="H333" i="19" s="1"/>
  <c r="H321" i="19" a="1"/>
  <c r="H321" i="19" s="1"/>
  <c r="H312" i="19" a="1"/>
  <c r="H312" i="19" s="1"/>
  <c r="H304" i="19" a="1"/>
  <c r="H304" i="19" s="1"/>
  <c r="I274" i="19"/>
  <c r="I152" i="19"/>
  <c r="I275" i="19"/>
  <c r="I136" i="19"/>
  <c r="H148" i="19" a="1"/>
  <c r="H148" i="19" s="1"/>
  <c r="H138" i="19" a="1"/>
  <c r="H138" i="19" s="1"/>
  <c r="H126" i="19" a="1"/>
  <c r="H126" i="19" s="1"/>
  <c r="H116" i="19" a="1"/>
  <c r="H116" i="19" s="1"/>
  <c r="H107" i="19" a="1"/>
  <c r="H107" i="19" s="1"/>
  <c r="H82" i="19" a="1"/>
  <c r="H82" i="19" s="1"/>
  <c r="H74" i="19" a="1"/>
  <c r="H74" i="19" s="1"/>
  <c r="H48" i="19" a="1"/>
  <c r="H48" i="19" s="1"/>
  <c r="H38" i="19" a="1"/>
  <c r="H38" i="19" s="1"/>
  <c r="H30" i="19" a="1"/>
  <c r="H30" i="19" s="1"/>
  <c r="H22" i="19" a="1"/>
  <c r="H22" i="19" s="1"/>
  <c r="H284" i="19" a="1"/>
  <c r="H284" i="19" s="1"/>
  <c r="H270" i="19" a="1"/>
  <c r="H270" i="19" s="1"/>
  <c r="H257" i="19" a="1"/>
  <c r="H257" i="19" s="1"/>
  <c r="H249" i="19" a="1"/>
  <c r="H249" i="19" s="1"/>
  <c r="H238" i="19" a="1"/>
  <c r="H238" i="19" s="1"/>
  <c r="H225" i="19" a="1"/>
  <c r="H225" i="19" s="1"/>
  <c r="H186" i="19" a="1"/>
  <c r="H186" i="19" s="1"/>
  <c r="H178" i="19" a="1"/>
  <c r="H178" i="19" s="1"/>
  <c r="H170" i="19" a="1"/>
  <c r="H170" i="19" s="1"/>
  <c r="H386" i="19" a="1"/>
  <c r="H386" i="19" s="1"/>
  <c r="H380" i="19" a="1"/>
  <c r="H380" i="19" s="1"/>
  <c r="H370" i="19" a="1"/>
  <c r="H370" i="19" s="1"/>
  <c r="H356" i="19" a="1"/>
  <c r="H356" i="19" s="1"/>
  <c r="H346" i="19" a="1"/>
  <c r="H346" i="19" s="1"/>
  <c r="H332" i="19" a="1"/>
  <c r="H332" i="19" s="1"/>
  <c r="H320" i="19" a="1"/>
  <c r="H320" i="19" s="1"/>
  <c r="H303" i="19" a="1"/>
  <c r="H303" i="19" s="1"/>
  <c r="H160" i="19" a="1"/>
  <c r="H160" i="19" s="1"/>
  <c r="H147" i="19" a="1"/>
  <c r="H147" i="19" s="1"/>
  <c r="H137" i="19" a="1"/>
  <c r="H137" i="19" s="1"/>
  <c r="H122" i="19" a="1"/>
  <c r="H122" i="19" s="1"/>
  <c r="H115" i="19" a="1"/>
  <c r="H115" i="19" s="1"/>
  <c r="H105" i="19" a="1"/>
  <c r="H105" i="19" s="1"/>
  <c r="H89" i="19" a="1"/>
  <c r="H89" i="19" s="1"/>
  <c r="H81" i="19" a="1"/>
  <c r="H81" i="19" s="1"/>
  <c r="H73" i="19" a="1"/>
  <c r="H73" i="19" s="1"/>
  <c r="H46" i="19" a="1"/>
  <c r="H46" i="19" s="1"/>
  <c r="H37" i="19" a="1"/>
  <c r="H37" i="19" s="1"/>
  <c r="H29" i="19" a="1"/>
  <c r="H29" i="19" s="1"/>
  <c r="H21" i="19" a="1"/>
  <c r="H21" i="19" s="1"/>
  <c r="H282" i="19" a="1"/>
  <c r="H282" i="19" s="1"/>
  <c r="H248" i="19" a="1"/>
  <c r="H248" i="19" s="1"/>
  <c r="H237" i="19" a="1"/>
  <c r="H237" i="19" s="1"/>
  <c r="H224" i="19" a="1"/>
  <c r="H224" i="19" s="1"/>
  <c r="H216" i="19" a="1"/>
  <c r="H216" i="19" s="1"/>
  <c r="H194" i="19" a="1"/>
  <c r="H194" i="19" s="1"/>
  <c r="H185" i="19" a="1"/>
  <c r="H185" i="19" s="1"/>
  <c r="H177" i="19" a="1"/>
  <c r="H177" i="19" s="1"/>
  <c r="H298" i="19" a="1"/>
  <c r="H298" i="19" s="1"/>
  <c r="H369" i="19" a="1"/>
  <c r="H369" i="19" s="1"/>
  <c r="H354" i="19" a="1"/>
  <c r="H354" i="19" s="1"/>
  <c r="H345" i="19" a="1"/>
  <c r="H345" i="19" s="1"/>
  <c r="H319" i="19" a="1"/>
  <c r="H319" i="19" s="1"/>
  <c r="I273" i="19"/>
  <c r="I155" i="19"/>
  <c r="I124" i="19"/>
  <c r="I283" i="19"/>
  <c r="I143" i="19"/>
  <c r="I129" i="19"/>
  <c r="H158" i="19" a="1"/>
  <c r="H158" i="19" s="1"/>
  <c r="H146" i="19" a="1"/>
  <c r="H146" i="19" s="1"/>
  <c r="H134" i="19" a="1"/>
  <c r="H134" i="19" s="1"/>
  <c r="H104" i="19" a="1"/>
  <c r="H104" i="19" s="1"/>
  <c r="H88" i="19" a="1"/>
  <c r="H88" i="19" s="1"/>
  <c r="H80" i="19" a="1"/>
  <c r="H80" i="19" s="1"/>
  <c r="H60" i="19" a="1"/>
  <c r="H60" i="19" s="1"/>
  <c r="H45" i="19" a="1"/>
  <c r="H45" i="19" s="1"/>
  <c r="H36" i="19" a="1"/>
  <c r="H36" i="19" s="1"/>
  <c r="H28" i="19" a="1"/>
  <c r="H28" i="19" s="1"/>
  <c r="H20" i="19" a="1"/>
  <c r="H20" i="19" s="1"/>
  <c r="H266" i="19" a="1"/>
  <c r="H266" i="19" s="1"/>
  <c r="H255" i="19" a="1"/>
  <c r="H255" i="19" s="1"/>
  <c r="H247" i="19" a="1"/>
  <c r="H247" i="19" s="1"/>
  <c r="H231" i="19" a="1"/>
  <c r="H231" i="19" s="1"/>
  <c r="H223" i="19" a="1"/>
  <c r="H223" i="19" s="1"/>
  <c r="H215" i="19" a="1"/>
  <c r="H215" i="19" s="1"/>
  <c r="H193" i="19" a="1"/>
  <c r="H193" i="19" s="1"/>
  <c r="H184" i="19" a="1"/>
  <c r="H184" i="19" s="1"/>
  <c r="H176" i="19" a="1"/>
  <c r="H176" i="19" s="1"/>
  <c r="H405" i="19" a="1"/>
  <c r="H405" i="19" s="1"/>
  <c r="H385" i="19" a="1"/>
  <c r="H385" i="19" s="1"/>
  <c r="H367" i="19" a="1"/>
  <c r="H367" i="19" s="1"/>
  <c r="H317" i="19" a="1"/>
  <c r="H317" i="19" s="1"/>
  <c r="H309" i="19" a="1"/>
  <c r="H309" i="19" s="1"/>
  <c r="H301" i="19" a="1"/>
  <c r="H301" i="19" s="1"/>
  <c r="H157" i="19" a="1"/>
  <c r="H157" i="19" s="1"/>
  <c r="H145" i="19" a="1"/>
  <c r="H145" i="19" s="1"/>
  <c r="H133" i="19" a="1"/>
  <c r="H133" i="19" s="1"/>
  <c r="H120" i="19" a="1"/>
  <c r="H120" i="19" s="1"/>
  <c r="H87" i="19" a="1"/>
  <c r="H87" i="19" s="1"/>
  <c r="H79" i="19" a="1"/>
  <c r="H79" i="19" s="1"/>
  <c r="H71" i="19" a="1"/>
  <c r="H71" i="19" s="1"/>
  <c r="H59" i="19" a="1"/>
  <c r="H59" i="19" s="1"/>
  <c r="H44" i="19" a="1"/>
  <c r="H44" i="19" s="1"/>
  <c r="H35" i="19" a="1"/>
  <c r="H35" i="19" s="1"/>
  <c r="H27" i="19" a="1"/>
  <c r="H27" i="19" s="1"/>
  <c r="H19" i="19" a="1"/>
  <c r="H19" i="19" s="1"/>
  <c r="H279" i="19" a="1"/>
  <c r="H279" i="19" s="1"/>
  <c r="H265" i="19" a="1"/>
  <c r="H265" i="19" s="1"/>
  <c r="H254" i="19" a="1"/>
  <c r="H254" i="19" s="1"/>
  <c r="H244" i="19" a="1"/>
  <c r="H244" i="19" s="1"/>
  <c r="H230" i="19" a="1"/>
  <c r="H230" i="19" s="1"/>
  <c r="H222" i="19" a="1"/>
  <c r="H222" i="19" s="1"/>
  <c r="H214" i="19" a="1"/>
  <c r="H214" i="19" s="1"/>
  <c r="H175" i="19" a="1"/>
  <c r="H175" i="19" s="1"/>
  <c r="H401" i="19" a="1"/>
  <c r="H401" i="19" s="1"/>
  <c r="H384" i="19" a="1"/>
  <c r="H384" i="19" s="1"/>
  <c r="H377" i="19" a="1"/>
  <c r="H377" i="19" s="1"/>
  <c r="H361" i="19" a="1"/>
  <c r="H361" i="19" s="1"/>
  <c r="H351" i="19" a="1"/>
  <c r="H351" i="19" s="1"/>
  <c r="H343" i="19" a="1"/>
  <c r="H343" i="19" s="1"/>
  <c r="H316" i="19" a="1"/>
  <c r="H316" i="19" s="1"/>
  <c r="H308" i="19" a="1"/>
  <c r="H308" i="19" s="1"/>
  <c r="H300" i="19" a="1"/>
  <c r="H300" i="19" s="1"/>
  <c r="I156" i="19"/>
  <c r="I287" i="19"/>
  <c r="I144" i="19"/>
  <c r="I263" i="19"/>
  <c r="H154" i="19" a="1"/>
  <c r="H154" i="19" s="1"/>
  <c r="H142" i="19" a="1"/>
  <c r="H142" i="19" s="1"/>
  <c r="H132" i="19" a="1"/>
  <c r="H132" i="19" s="1"/>
  <c r="H112" i="19" a="1"/>
  <c r="H112" i="19" s="1"/>
  <c r="H102" i="19" a="1"/>
  <c r="H102" i="19" s="1"/>
  <c r="H86" i="19" a="1"/>
  <c r="H86" i="19" s="1"/>
  <c r="H78" i="19" a="1"/>
  <c r="H78" i="19" s="1"/>
  <c r="H70" i="19" a="1"/>
  <c r="H70" i="19" s="1"/>
  <c r="H53" i="19" a="1"/>
  <c r="H53" i="19" s="1"/>
  <c r="H43" i="19" a="1"/>
  <c r="H43" i="19" s="1"/>
  <c r="H34" i="19" a="1"/>
  <c r="H34" i="19" s="1"/>
  <c r="H26" i="19" a="1"/>
  <c r="H26" i="19" s="1"/>
  <c r="H169" i="19" a="1"/>
  <c r="H169" i="19" s="1"/>
  <c r="H277" i="19" a="1"/>
  <c r="H277" i="19" s="1"/>
  <c r="H261" i="19" a="1"/>
  <c r="H261" i="19" s="1"/>
  <c r="H253" i="19" a="1"/>
  <c r="H253" i="19" s="1"/>
  <c r="H243" i="19" a="1"/>
  <c r="H243" i="19" s="1"/>
  <c r="H229" i="19" a="1"/>
  <c r="H229" i="19" s="1"/>
  <c r="H221" i="19" a="1"/>
  <c r="H221" i="19" s="1"/>
  <c r="H191" i="19" a="1"/>
  <c r="H191" i="19" s="1"/>
  <c r="H182" i="19" a="1"/>
  <c r="H182" i="19" s="1"/>
  <c r="H174" i="19" a="1"/>
  <c r="H174" i="19" s="1"/>
  <c r="H395" i="19" a="1"/>
  <c r="H395" i="19" s="1"/>
  <c r="H383" i="19" a="1"/>
  <c r="H383" i="19" s="1"/>
  <c r="H376" i="19" a="1"/>
  <c r="H376" i="19" s="1"/>
  <c r="H360" i="19" a="1"/>
  <c r="H360" i="19" s="1"/>
  <c r="H350" i="19" a="1"/>
  <c r="H350" i="19" s="1"/>
  <c r="H341" i="19" a="1"/>
  <c r="H341" i="19" s="1"/>
  <c r="H325" i="19" a="1"/>
  <c r="H325" i="19" s="1"/>
  <c r="H315" i="19" a="1"/>
  <c r="H315" i="19" s="1"/>
  <c r="H307" i="19" a="1"/>
  <c r="H307" i="19" s="1"/>
  <c r="H299" i="19" a="1"/>
  <c r="H299" i="19" s="1"/>
  <c r="H162" i="19" a="1"/>
  <c r="H162" i="19" s="1"/>
  <c r="H153" i="19" a="1"/>
  <c r="H153" i="19" s="1"/>
  <c r="H141" i="19" a="1"/>
  <c r="H141" i="19" s="1"/>
  <c r="H131" i="19" a="1"/>
  <c r="H131" i="19" s="1"/>
  <c r="H111" i="19" a="1"/>
  <c r="H111" i="19" s="1"/>
  <c r="H100" i="19" a="1"/>
  <c r="H100" i="19" s="1"/>
  <c r="H85" i="19" a="1"/>
  <c r="H85" i="19" s="1"/>
  <c r="H77" i="19" a="1"/>
  <c r="H77" i="19" s="1"/>
  <c r="H69" i="19" a="1"/>
  <c r="H69" i="19" s="1"/>
  <c r="H52" i="19" a="1"/>
  <c r="H52" i="19" s="1"/>
  <c r="H42" i="19" a="1"/>
  <c r="H42" i="19" s="1"/>
  <c r="H33" i="19" a="1"/>
  <c r="H33" i="19" s="1"/>
  <c r="H25" i="19" a="1"/>
  <c r="H25" i="19" s="1"/>
  <c r="H290" i="19" a="1"/>
  <c r="H290" i="19" s="1"/>
  <c r="H252" i="19" a="1"/>
  <c r="H252" i="19" s="1"/>
  <c r="H242" i="19" a="1"/>
  <c r="H242" i="19" s="1"/>
  <c r="H228" i="19" a="1"/>
  <c r="H228" i="19" s="1"/>
  <c r="H220" i="19" a="1"/>
  <c r="H220" i="19" s="1"/>
  <c r="H212" i="19" a="1"/>
  <c r="H212" i="19" s="1"/>
  <c r="H190" i="19" a="1"/>
  <c r="H190" i="19" s="1"/>
  <c r="H181" i="19" a="1"/>
  <c r="H181" i="19" s="1"/>
  <c r="H173" i="19" a="1"/>
  <c r="H173" i="19" s="1"/>
  <c r="H373" i="19" a="1"/>
  <c r="H373" i="19" s="1"/>
  <c r="H349" i="19" a="1"/>
  <c r="H349" i="19" s="1"/>
  <c r="H339" i="19" a="1"/>
  <c r="H339" i="19" s="1"/>
  <c r="H323" i="19" a="1"/>
  <c r="H323" i="19" s="1"/>
  <c r="H314" i="19" a="1"/>
  <c r="H314" i="19" s="1"/>
  <c r="L979" i="22"/>
  <c r="M982" i="22"/>
  <c r="K993" i="22"/>
  <c r="K1000" i="22"/>
  <c r="M1003" i="22"/>
  <c r="K1009" i="22"/>
  <c r="L1025" i="22"/>
  <c r="L1027" i="22"/>
  <c r="K1029" i="22"/>
  <c r="M1032" i="22"/>
  <c r="K1061" i="22"/>
  <c r="M1074" i="22"/>
  <c r="L1082" i="22"/>
  <c r="M1096" i="22"/>
  <c r="M1098" i="22"/>
  <c r="L1139" i="22"/>
  <c r="L1141" i="22"/>
  <c r="L1172" i="22"/>
  <c r="M984" i="22"/>
  <c r="L986" i="22"/>
  <c r="K988" i="22"/>
  <c r="M1016" i="22"/>
  <c r="L1018" i="22"/>
  <c r="K1020" i="22"/>
  <c r="K1022" i="22"/>
  <c r="K1044" i="22"/>
  <c r="L1053" i="22"/>
  <c r="L1067" i="22"/>
  <c r="K1073" i="22"/>
  <c r="M1090" i="22"/>
  <c r="K1108" i="22"/>
  <c r="M1112" i="22"/>
  <c r="M1114" i="22"/>
  <c r="M1150" i="22"/>
  <c r="L1155" i="22"/>
  <c r="L1157" i="22"/>
  <c r="M979" i="22"/>
  <c r="M991" i="22"/>
  <c r="L993" i="22"/>
  <c r="K1006" i="22"/>
  <c r="M1007" i="22"/>
  <c r="L1009" i="22"/>
  <c r="M1027" i="22"/>
  <c r="K1033" i="22"/>
  <c r="M1036" i="22"/>
  <c r="L1046" i="22"/>
  <c r="K1048" i="22"/>
  <c r="M1051" i="22"/>
  <c r="L1065" i="22"/>
  <c r="K1081" i="22"/>
  <c r="M1086" i="22"/>
  <c r="K1124" i="22"/>
  <c r="M1128" i="22"/>
  <c r="M1130" i="22"/>
  <c r="L1164" i="22"/>
  <c r="K973" i="22"/>
  <c r="M976" i="22"/>
  <c r="L983" i="22"/>
  <c r="K985" i="22"/>
  <c r="L995" i="22"/>
  <c r="K997" i="22"/>
  <c r="M998" i="22"/>
  <c r="M1000" i="22"/>
  <c r="L1022" i="22"/>
  <c r="K1026" i="22"/>
  <c r="L1035" i="22"/>
  <c r="M1038" i="22"/>
  <c r="M1042" i="22"/>
  <c r="K1058" i="22"/>
  <c r="M1071" i="22"/>
  <c r="L1075" i="22"/>
  <c r="L1079" i="22"/>
  <c r="L1097" i="22"/>
  <c r="K1140" i="22"/>
  <c r="L1160" i="22"/>
  <c r="K1171" i="22"/>
  <c r="K980" i="22"/>
  <c r="K982" i="22"/>
  <c r="L990" i="22"/>
  <c r="L1006" i="22"/>
  <c r="M1011" i="22"/>
  <c r="M1024" i="22"/>
  <c r="K1028" i="22"/>
  <c r="K1030" i="22"/>
  <c r="L1033" i="22"/>
  <c r="M1046" i="22"/>
  <c r="K1054" i="22"/>
  <c r="K1060" i="22"/>
  <c r="K1064" i="22"/>
  <c r="K1070" i="22"/>
  <c r="L1081" i="22"/>
  <c r="L1085" i="22"/>
  <c r="L1089" i="22"/>
  <c r="L1091" i="22"/>
  <c r="L1093" i="22"/>
  <c r="K1118" i="22"/>
  <c r="K1120" i="22"/>
  <c r="K1167" i="22"/>
  <c r="M1177" i="22"/>
  <c r="M978" i="22"/>
  <c r="M983" i="22"/>
  <c r="L987" i="22"/>
  <c r="K989" i="22"/>
  <c r="K1001" i="22"/>
  <c r="M1004" i="22"/>
  <c r="L1017" i="22"/>
  <c r="L1019" i="22"/>
  <c r="M1022" i="22"/>
  <c r="K1032" i="22"/>
  <c r="K1041" i="22"/>
  <c r="M1048" i="22"/>
  <c r="L1050" i="22"/>
  <c r="L1062" i="22"/>
  <c r="L1129" i="22"/>
  <c r="K1134" i="22"/>
  <c r="K1136" i="22"/>
  <c r="K1163" i="22"/>
  <c r="M1173" i="22"/>
  <c r="K972" i="22"/>
  <c r="L982" i="22"/>
  <c r="M990" i="22"/>
  <c r="L1003" i="22"/>
  <c r="M1006" i="22"/>
  <c r="M1008" i="22"/>
  <c r="K1012" i="22"/>
  <c r="K1025" i="22"/>
  <c r="L1030" i="22"/>
  <c r="L1043" i="22"/>
  <c r="M1083" i="22"/>
  <c r="M1102" i="22"/>
  <c r="L1107" i="22"/>
  <c r="L1109" i="22"/>
  <c r="L1145" i="22"/>
  <c r="K1150" i="22"/>
  <c r="K1152" i="22"/>
  <c r="M1169" i="22"/>
  <c r="K974" i="22"/>
  <c r="M975" i="22"/>
  <c r="M987" i="22"/>
  <c r="L989" i="22"/>
  <c r="L994" i="22"/>
  <c r="K996" i="22"/>
  <c r="K998" i="22"/>
  <c r="L1001" i="22"/>
  <c r="M1010" i="22"/>
  <c r="L1014" i="22"/>
  <c r="K1036" i="22"/>
  <c r="M1039" i="22"/>
  <c r="L1047" i="22"/>
  <c r="K1049" i="22"/>
  <c r="M1054" i="22"/>
  <c r="K1057" i="22"/>
  <c r="M1062" i="22"/>
  <c r="M1064" i="22"/>
  <c r="M1068" i="22"/>
  <c r="M1072" i="22"/>
  <c r="K1076" i="22"/>
  <c r="K1086" i="22"/>
  <c r="K1088" i="22"/>
  <c r="M1118" i="22"/>
  <c r="L1176" i="22"/>
  <c r="K1179" i="22"/>
  <c r="M958" i="22"/>
  <c r="L1206" i="22"/>
  <c r="K1185" i="22"/>
  <c r="M964" i="22"/>
  <c r="L1203" i="22"/>
  <c r="K1177" i="22"/>
  <c r="M1213" i="22"/>
  <c r="L1192" i="22"/>
  <c r="M1207" i="22"/>
  <c r="K971" i="22"/>
  <c r="K1199" i="22"/>
  <c r="K1155" i="22"/>
  <c r="K1130" i="22"/>
  <c r="L1105" i="22"/>
  <c r="L972" i="22"/>
  <c r="L1134" i="22"/>
  <c r="L1074" i="22"/>
  <c r="L1032" i="22"/>
  <c r="M985" i="22"/>
  <c r="L1167" i="22"/>
  <c r="M1140" i="22"/>
  <c r="M1091" i="22"/>
  <c r="L1070" i="22"/>
  <c r="K1047" i="22"/>
  <c r="L999" i="22"/>
  <c r="L1171" i="22"/>
  <c r="L1058" i="22"/>
  <c r="M1179" i="22"/>
  <c r="L1151" i="22"/>
  <c r="M1126" i="22"/>
  <c r="L1048" i="22"/>
  <c r="K1008" i="22"/>
  <c r="M1181" i="22"/>
  <c r="M1155" i="22"/>
  <c r="L1126" i="22"/>
  <c r="L1106" i="22"/>
  <c r="K1077" i="22"/>
  <c r="M1049" i="22"/>
  <c r="L1013" i="22"/>
  <c r="L1146" i="22"/>
  <c r="M1121" i="22"/>
  <c r="K1035" i="22"/>
  <c r="M1176" i="22"/>
  <c r="K1146" i="22"/>
  <c r="L1121" i="22"/>
  <c r="L1088" i="22"/>
  <c r="K1063" i="22"/>
  <c r="L1036" i="22"/>
  <c r="L996" i="22"/>
  <c r="K1164" i="22"/>
  <c r="M977" i="22"/>
  <c r="K1188" i="22"/>
  <c r="M1201" i="22"/>
  <c r="L1161" i="22"/>
  <c r="L1118" i="22"/>
  <c r="M1149" i="22"/>
  <c r="M1153" i="22"/>
  <c r="M1157" i="22"/>
  <c r="M1148" i="22"/>
  <c r="K1181" i="22"/>
  <c r="K962" i="22"/>
  <c r="M966" i="22"/>
  <c r="L962" i="22"/>
  <c r="M1200" i="22"/>
  <c r="L970" i="22"/>
  <c r="L1205" i="22"/>
  <c r="L1181" i="22"/>
  <c r="M961" i="22"/>
  <c r="M1170" i="22"/>
  <c r="L966" i="22"/>
  <c r="M1178" i="22"/>
  <c r="L1152" i="22"/>
  <c r="K1128" i="22"/>
  <c r="K1103" i="22"/>
  <c r="K1051" i="22"/>
  <c r="L1016" i="22"/>
  <c r="K1132" i="22"/>
  <c r="M1100" i="22"/>
  <c r="M1066" i="22"/>
  <c r="M1028" i="22"/>
  <c r="M1138" i="22"/>
  <c r="M1113" i="22"/>
  <c r="M1089" i="22"/>
  <c r="L1068" i="22"/>
  <c r="L1039" i="22"/>
  <c r="M997" i="22"/>
  <c r="L1169" i="22"/>
  <c r="M1095" i="22"/>
  <c r="L1056" i="22"/>
  <c r="K1003" i="22"/>
  <c r="L1175" i="22"/>
  <c r="L1149" i="22"/>
  <c r="L1124" i="22"/>
  <c r="K1087" i="22"/>
  <c r="M1044" i="22"/>
  <c r="L1004" i="22"/>
  <c r="L1179" i="22"/>
  <c r="L1153" i="22"/>
  <c r="K1122" i="22"/>
  <c r="L1099" i="22"/>
  <c r="L1044" i="22"/>
  <c r="L1119" i="22"/>
  <c r="L1069" i="22"/>
  <c r="K995" i="22"/>
  <c r="M1174" i="22"/>
  <c r="L1086" i="22"/>
  <c r="L1057" i="22"/>
  <c r="M1034" i="22"/>
  <c r="M994" i="22"/>
  <c r="K978" i="22"/>
  <c r="M1047" i="22"/>
  <c r="M1184" i="22"/>
  <c r="K1195" i="22"/>
  <c r="K1184" i="22"/>
  <c r="K1189" i="22"/>
  <c r="L1183" i="22"/>
  <c r="M1021" i="22"/>
  <c r="M1093" i="22"/>
  <c r="K1100" i="22"/>
  <c r="L1108" i="22"/>
  <c r="K1075" i="22"/>
  <c r="L1092" i="22"/>
  <c r="M1206" i="22"/>
  <c r="L963" i="22"/>
  <c r="K1201" i="22"/>
  <c r="K968" i="22"/>
  <c r="K1198" i="22"/>
  <c r="M971" i="22"/>
  <c r="L1208" i="22"/>
  <c r="M1202" i="22"/>
  <c r="M962" i="22"/>
  <c r="L967" i="22"/>
  <c r="L1202" i="22"/>
  <c r="M1214" i="22"/>
  <c r="M1196" i="22"/>
  <c r="K1215" i="22"/>
  <c r="L1174" i="22"/>
  <c r="L1150" i="22"/>
  <c r="K1121" i="22"/>
  <c r="M1045" i="22"/>
  <c r="L1178" i="22"/>
  <c r="M1154" i="22"/>
  <c r="M1129" i="22"/>
  <c r="M1060" i="22"/>
  <c r="M980" i="22"/>
  <c r="K1161" i="22"/>
  <c r="M1131" i="22"/>
  <c r="M1111" i="22"/>
  <c r="M1087" i="22"/>
  <c r="L1066" i="22"/>
  <c r="L980" i="22"/>
  <c r="K1165" i="22"/>
  <c r="M1142" i="22"/>
  <c r="L1111" i="22"/>
  <c r="L1087" i="22"/>
  <c r="K1043" i="22"/>
  <c r="K999" i="22"/>
  <c r="L1173" i="22"/>
  <c r="L1142" i="22"/>
  <c r="L1122" i="22"/>
  <c r="L1077" i="22"/>
  <c r="K1037" i="22"/>
  <c r="M1002" i="22"/>
  <c r="K1151" i="22"/>
  <c r="M1069" i="22"/>
  <c r="M1141" i="22"/>
  <c r="L1117" i="22"/>
  <c r="M1088" i="22"/>
  <c r="L1063" i="22"/>
  <c r="L1029" i="22"/>
  <c r="K983" i="22"/>
  <c r="L1170" i="22"/>
  <c r="K1137" i="22"/>
  <c r="L1084" i="22"/>
  <c r="L991" i="22"/>
  <c r="K1206" i="22"/>
  <c r="L1213" i="22"/>
  <c r="M1204" i="22"/>
  <c r="L1132" i="22"/>
  <c r="K1112" i="22"/>
  <c r="K1143" i="22"/>
  <c r="K1010" i="22"/>
  <c r="M1053" i="22"/>
  <c r="L1000" i="22"/>
  <c r="K969" i="22"/>
  <c r="L1198" i="22"/>
  <c r="K960" i="22"/>
  <c r="M963" i="22"/>
  <c r="M1205" i="22"/>
  <c r="L1166" i="22"/>
  <c r="K1200" i="22"/>
  <c r="L968" i="22"/>
  <c r="L959" i="22"/>
  <c r="L1191" i="22"/>
  <c r="L1215" i="22"/>
  <c r="L1212" i="22"/>
  <c r="K1191" i="22"/>
  <c r="K1170" i="22"/>
  <c r="K1148" i="22"/>
  <c r="L1094" i="22"/>
  <c r="M1043" i="22"/>
  <c r="K1007" i="22"/>
  <c r="K1174" i="22"/>
  <c r="M1147" i="22"/>
  <c r="M1127" i="22"/>
  <c r="L1096" i="22"/>
  <c r="K1023" i="22"/>
  <c r="K979" i="22"/>
  <c r="L1127" i="22"/>
  <c r="M1085" i="22"/>
  <c r="L1064" i="22"/>
  <c r="M1160" i="22"/>
  <c r="K1109" i="22"/>
  <c r="M1079" i="22"/>
  <c r="K1039" i="22"/>
  <c r="L997" i="22"/>
  <c r="L1115" i="22"/>
  <c r="M1031" i="22"/>
  <c r="M993" i="22"/>
  <c r="K1173" i="22"/>
  <c r="M1117" i="22"/>
  <c r="K1093" i="22"/>
  <c r="L1110" i="22"/>
  <c r="M1084" i="22"/>
  <c r="M1025" i="22"/>
  <c r="L981" i="22"/>
  <c r="M1132" i="22"/>
  <c r="K1110" i="22"/>
  <c r="M1078" i="22"/>
  <c r="L1051" i="22"/>
  <c r="M1012" i="22"/>
  <c r="M989" i="22"/>
  <c r="L1024" i="22"/>
  <c r="K1011" i="22"/>
  <c r="M1187" i="22"/>
  <c r="K1034" i="22"/>
  <c r="K1066" i="22"/>
  <c r="K1129" i="22"/>
  <c r="L1133" i="22"/>
  <c r="K1099" i="22"/>
  <c r="M1123" i="22"/>
  <c r="L1193" i="22"/>
  <c r="K961" i="22"/>
  <c r="M1195" i="22"/>
  <c r="K1212" i="22"/>
  <c r="M1192" i="22"/>
  <c r="L969" i="22"/>
  <c r="K1203" i="22"/>
  <c r="L1209" i="22"/>
  <c r="L1197" i="22"/>
  <c r="L960" i="22"/>
  <c r="K965" i="22"/>
  <c r="M1212" i="22"/>
  <c r="M1188" i="22"/>
  <c r="K1194" i="22"/>
  <c r="L1188" i="22"/>
  <c r="M1145" i="22"/>
  <c r="M1041" i="22"/>
  <c r="L1005" i="22"/>
  <c r="K1172" i="22"/>
  <c r="L1143" i="22"/>
  <c r="M1120" i="22"/>
  <c r="K1094" i="22"/>
  <c r="M1050" i="22"/>
  <c r="M1017" i="22"/>
  <c r="M1182" i="22"/>
  <c r="L1156" i="22"/>
  <c r="L1100" i="22"/>
  <c r="M1081" i="22"/>
  <c r="L1060" i="22"/>
  <c r="L1028" i="22"/>
  <c r="M973" i="22"/>
  <c r="L1158" i="22"/>
  <c r="K1107" i="22"/>
  <c r="M1077" i="22"/>
  <c r="L992" i="22"/>
  <c r="M1164" i="22"/>
  <c r="M1135" i="22"/>
  <c r="K1111" i="22"/>
  <c r="M1065" i="22"/>
  <c r="M1020" i="22"/>
  <c r="K992" i="22"/>
  <c r="K1142" i="22"/>
  <c r="K1115" i="22"/>
  <c r="K1091" i="22"/>
  <c r="M981" i="22"/>
  <c r="K1106" i="22"/>
  <c r="M1057" i="22"/>
  <c r="M1105" i="22"/>
  <c r="K959" i="22"/>
  <c r="M1190" i="22"/>
  <c r="L1214" i="22"/>
  <c r="K1193" i="22"/>
  <c r="K1204" i="22"/>
  <c r="L1211" i="22"/>
  <c r="L961" i="22"/>
  <c r="L1200" i="22"/>
  <c r="M970" i="22"/>
  <c r="M1194" i="22"/>
  <c r="K966" i="22"/>
  <c r="M1215" i="22"/>
  <c r="K1210" i="22"/>
  <c r="K1186" i="22"/>
  <c r="M967" i="22"/>
  <c r="K1207" i="22"/>
  <c r="M1185" i="22"/>
  <c r="M1143" i="22"/>
  <c r="L1112" i="22"/>
  <c r="K1084" i="22"/>
  <c r="L1034" i="22"/>
  <c r="M1167" i="22"/>
  <c r="K1141" i="22"/>
  <c r="K1090" i="22"/>
  <c r="L1045" i="22"/>
  <c r="K1016" i="22"/>
  <c r="L1154" i="22"/>
  <c r="K1098" i="22"/>
  <c r="M1056" i="22"/>
  <c r="M1026" i="22"/>
  <c r="L1182" i="22"/>
  <c r="K1154" i="22"/>
  <c r="L1131" i="22"/>
  <c r="K1072" i="22"/>
  <c r="L1026" i="22"/>
  <c r="K975" i="22"/>
  <c r="M1162" i="22"/>
  <c r="M1133" i="22"/>
  <c r="M1108" i="22"/>
  <c r="K1019" i="22"/>
  <c r="M988" i="22"/>
  <c r="M1166" i="22"/>
  <c r="K1089" i="22"/>
  <c r="M1059" i="22"/>
  <c r="L1020" i="22"/>
  <c r="K1160" i="22"/>
  <c r="K1135" i="22"/>
  <c r="M1103" i="22"/>
  <c r="K1079" i="22"/>
  <c r="L1055" i="22"/>
  <c r="K1013" i="22"/>
  <c r="L976" i="22"/>
  <c r="M1159" i="22"/>
  <c r="L1128" i="22"/>
  <c r="L1103" i="22"/>
  <c r="K1071" i="22"/>
  <c r="K1046" i="22"/>
  <c r="L1007" i="22"/>
  <c r="K1157" i="22"/>
  <c r="M1107" i="22"/>
  <c r="L1136" i="22"/>
  <c r="M1171" i="22"/>
  <c r="L1010" i="22"/>
  <c r="K1182" i="22"/>
  <c r="L1184" i="22"/>
  <c r="K1015" i="22"/>
  <c r="L1148" i="22"/>
  <c r="L1185" i="22"/>
  <c r="M1211" i="22"/>
  <c r="L1190" i="22"/>
  <c r="K1196" i="22"/>
  <c r="M1208" i="22"/>
  <c r="M1197" i="22"/>
  <c r="K958" i="22"/>
  <c r="K1192" i="22"/>
  <c r="K1213" i="22"/>
  <c r="M1191" i="22"/>
  <c r="L1207" i="22"/>
  <c r="M959" i="22"/>
  <c r="L1204" i="22"/>
  <c r="M1172" i="22"/>
  <c r="M1136" i="22"/>
  <c r="M1109" i="22"/>
  <c r="K1067" i="22"/>
  <c r="L1023" i="22"/>
  <c r="K986" i="22"/>
  <c r="L1163" i="22"/>
  <c r="K1139" i="22"/>
  <c r="K1082" i="22"/>
  <c r="L1041" i="22"/>
  <c r="K1005" i="22"/>
  <c r="K1176" i="22"/>
  <c r="L1120" i="22"/>
  <c r="K1096" i="22"/>
  <c r="K1078" i="22"/>
  <c r="M1015" i="22"/>
  <c r="M1151" i="22"/>
  <c r="K1127" i="22"/>
  <c r="L1102" i="22"/>
  <c r="K1068" i="22"/>
  <c r="K1158" i="22"/>
  <c r="K1131" i="22"/>
  <c r="M1106" i="22"/>
  <c r="K1056" i="22"/>
  <c r="M1013" i="22"/>
  <c r="L1162" i="22"/>
  <c r="M1110" i="22"/>
  <c r="K1085" i="22"/>
  <c r="M1055" i="22"/>
  <c r="M1018" i="22"/>
  <c r="K1133" i="22"/>
  <c r="M1076" i="22"/>
  <c r="L1042" i="22"/>
  <c r="K1002" i="22"/>
  <c r="M1152" i="22"/>
  <c r="K1069" i="22"/>
  <c r="K1042" i="22"/>
  <c r="K1162" i="22"/>
  <c r="L1072" i="22"/>
  <c r="M1124" i="22"/>
  <c r="M1099" i="22"/>
  <c r="K1065" i="22"/>
  <c r="M1001" i="22"/>
  <c r="K71" i="22"/>
  <c r="K135" i="22"/>
  <c r="K199" i="22"/>
  <c r="K263" i="22"/>
  <c r="K327" i="22"/>
  <c r="K347" i="22"/>
  <c r="K363" i="22"/>
  <c r="K368" i="22"/>
  <c r="K379" i="22"/>
  <c r="K384" i="22"/>
  <c r="N41" i="2" s="1" a="1"/>
  <c r="N41" i="2" s="1"/>
  <c r="K400" i="22"/>
  <c r="K411" i="22"/>
  <c r="K427" i="22"/>
  <c r="K432" i="22"/>
  <c r="K443" i="22"/>
  <c r="K448" i="22"/>
  <c r="K475" i="22"/>
  <c r="K491" i="22"/>
  <c r="K496" i="22"/>
  <c r="K507" i="22"/>
  <c r="K23" i="22"/>
  <c r="K30" i="22"/>
  <c r="K94" i="22"/>
  <c r="K151" i="22"/>
  <c r="K158" i="22"/>
  <c r="K222" i="22"/>
  <c r="K279" i="22"/>
  <c r="K286" i="22"/>
  <c r="K364" i="22"/>
  <c r="K375" i="22"/>
  <c r="K380" i="22"/>
  <c r="K391" i="22"/>
  <c r="K407" i="22"/>
  <c r="K428" i="22"/>
  <c r="K439" i="22"/>
  <c r="K444" i="22"/>
  <c r="K455" i="22"/>
  <c r="K492" i="22"/>
  <c r="K503" i="22"/>
  <c r="K46" i="22"/>
  <c r="K174" i="22"/>
  <c r="K302" i="22"/>
  <c r="N49" i="2" s="1" a="1"/>
  <c r="N49" i="2" s="1"/>
  <c r="K372" i="22"/>
  <c r="K404" i="22"/>
  <c r="K436" i="22"/>
  <c r="K468" i="22"/>
  <c r="K500" i="22"/>
  <c r="K512" i="22"/>
  <c r="K576" i="22"/>
  <c r="K640" i="22"/>
  <c r="K736" i="22"/>
  <c r="K800" i="22"/>
  <c r="K891" i="22"/>
  <c r="K907" i="22"/>
  <c r="K18" i="22"/>
  <c r="K110" i="22"/>
  <c r="K238" i="22"/>
  <c r="K388" i="22"/>
  <c r="F42" i="2" s="1" a="1"/>
  <c r="F42" i="2" s="1"/>
  <c r="K452" i="22"/>
  <c r="K528" i="22"/>
  <c r="K560" i="22"/>
  <c r="K624" i="22"/>
  <c r="K656" i="22"/>
  <c r="K688" i="22"/>
  <c r="K752" i="22"/>
  <c r="K867" i="22"/>
  <c r="K899" i="22"/>
  <c r="K915" i="22"/>
  <c r="K931" i="22"/>
  <c r="K2" i="22"/>
  <c r="K55" i="22"/>
  <c r="K62" i="22"/>
  <c r="K311" i="22"/>
  <c r="K318" i="22"/>
  <c r="K355" i="22"/>
  <c r="K456" i="22"/>
  <c r="K483" i="22"/>
  <c r="K516" i="22"/>
  <c r="K536" i="22"/>
  <c r="K556" i="22"/>
  <c r="K644" i="22"/>
  <c r="K664" i="22"/>
  <c r="K684" i="22"/>
  <c r="K772" i="22"/>
  <c r="K816" i="22"/>
  <c r="K820" i="22"/>
  <c r="K824" i="22"/>
  <c r="K828" i="22"/>
  <c r="K840" i="22"/>
  <c r="K844" i="22"/>
  <c r="K852" i="22"/>
  <c r="K860" i="22"/>
  <c r="K864" i="22"/>
  <c r="K376" i="22"/>
  <c r="K383" i="22"/>
  <c r="K403" i="22"/>
  <c r="K504" i="22"/>
  <c r="K564" i="22"/>
  <c r="K119" i="22"/>
  <c r="K126" i="22"/>
  <c r="K183" i="22"/>
  <c r="K190" i="22"/>
  <c r="K392" i="22"/>
  <c r="K399" i="22"/>
  <c r="K419" i="22"/>
  <c r="K580" i="22"/>
  <c r="K600" i="22"/>
  <c r="K620" i="22"/>
  <c r="K748" i="22"/>
  <c r="K814" i="22"/>
  <c r="K822" i="22"/>
  <c r="K826" i="22"/>
  <c r="K830" i="22"/>
  <c r="K846" i="22"/>
  <c r="K850" i="22"/>
  <c r="K858" i="22"/>
  <c r="K913" i="22"/>
  <c r="K919" i="22"/>
  <c r="K925" i="22"/>
  <c r="K953" i="22"/>
  <c r="L2" i="22"/>
  <c r="L8" i="22"/>
  <c r="L60" i="22"/>
  <c r="K247" i="22"/>
  <c r="K254" i="22"/>
  <c r="K632" i="22"/>
  <c r="K660" i="22"/>
  <c r="K716" i="22"/>
  <c r="K744" i="22"/>
  <c r="K835" i="22"/>
  <c r="K851" i="22"/>
  <c r="K879" i="22"/>
  <c r="K917" i="22"/>
  <c r="L100" i="22"/>
  <c r="L106" i="22"/>
  <c r="L112" i="22"/>
  <c r="L164" i="22"/>
  <c r="L170" i="22"/>
  <c r="L176" i="22"/>
  <c r="L188" i="22"/>
  <c r="K408" i="22"/>
  <c r="K415" i="22"/>
  <c r="K499" i="22"/>
  <c r="K520" i="22"/>
  <c r="K584" i="22"/>
  <c r="K696" i="22"/>
  <c r="K724" i="22"/>
  <c r="K780" i="22"/>
  <c r="K808" i="22"/>
  <c r="K825" i="22"/>
  <c r="K841" i="22"/>
  <c r="K905" i="22"/>
  <c r="K911" i="22"/>
  <c r="L42" i="22"/>
  <c r="L66" i="22"/>
  <c r="L72" i="22"/>
  <c r="K472" i="22"/>
  <c r="K479" i="22"/>
  <c r="K648" i="22"/>
  <c r="K760" i="22"/>
  <c r="K788" i="22"/>
  <c r="K815" i="22"/>
  <c r="K847" i="22"/>
  <c r="K863" i="22"/>
  <c r="K869" i="22"/>
  <c r="K943" i="22"/>
  <c r="K949" i="22"/>
  <c r="K955" i="22"/>
  <c r="L36" i="22"/>
  <c r="L96" i="22"/>
  <c r="L160" i="22"/>
  <c r="L332" i="22"/>
  <c r="L345" i="22"/>
  <c r="L457" i="22"/>
  <c r="L489" i="22"/>
  <c r="L509" i="22"/>
  <c r="L529" i="22"/>
  <c r="L569" i="22"/>
  <c r="L614" i="22"/>
  <c r="L655" i="22"/>
  <c r="L667" i="22"/>
  <c r="L731" i="22"/>
  <c r="L763" i="22"/>
  <c r="L795" i="22"/>
  <c r="L859" i="22"/>
  <c r="L891" i="22"/>
  <c r="L923" i="22"/>
  <c r="L955" i="22"/>
  <c r="K344" i="22"/>
  <c r="K351" i="22"/>
  <c r="K508" i="22"/>
  <c r="K628" i="22"/>
  <c r="K712" i="22"/>
  <c r="K740" i="22"/>
  <c r="K796" i="22"/>
  <c r="K821" i="22"/>
  <c r="K853" i="22"/>
  <c r="L12" i="22"/>
  <c r="L18" i="22"/>
  <c r="L24" i="22"/>
  <c r="L108" i="22"/>
  <c r="L114" i="22"/>
  <c r="L172" i="22"/>
  <c r="L178" i="22"/>
  <c r="L274" i="22"/>
  <c r="L280" i="22"/>
  <c r="K467" i="22"/>
  <c r="K495" i="22"/>
  <c r="K572" i="22"/>
  <c r="K692" i="22"/>
  <c r="K776" i="22"/>
  <c r="K827" i="22"/>
  <c r="K843" i="22"/>
  <c r="K889" i="22"/>
  <c r="K927" i="22"/>
  <c r="K933" i="22"/>
  <c r="L44" i="22"/>
  <c r="L50" i="22"/>
  <c r="L56" i="22"/>
  <c r="L80" i="22"/>
  <c r="L210" i="22"/>
  <c r="L216" i="22"/>
  <c r="L228" i="22"/>
  <c r="K636" i="22"/>
  <c r="K756" i="22"/>
  <c r="K833" i="22"/>
  <c r="K849" i="22"/>
  <c r="K865" i="22"/>
  <c r="L104" i="22"/>
  <c r="K7" i="22"/>
  <c r="K440" i="22"/>
  <c r="K447" i="22"/>
  <c r="K839" i="22"/>
  <c r="K855" i="22"/>
  <c r="K897" i="22"/>
  <c r="K903" i="22"/>
  <c r="K909" i="22"/>
  <c r="L64" i="22"/>
  <c r="L116" i="22"/>
  <c r="L122" i="22"/>
  <c r="L180" i="22"/>
  <c r="L236" i="22"/>
  <c r="L401" i="22"/>
  <c r="L441" i="22"/>
  <c r="L545" i="22"/>
  <c r="L585" i="22"/>
  <c r="L598" i="22"/>
  <c r="L639" i="22"/>
  <c r="L715" i="22"/>
  <c r="L747" i="22"/>
  <c r="L843" i="22"/>
  <c r="L875" i="22"/>
  <c r="L82" i="22"/>
  <c r="L168" i="22"/>
  <c r="L204" i="22"/>
  <c r="L232" i="22"/>
  <c r="L296" i="22"/>
  <c r="L393" i="22"/>
  <c r="L599" i="22"/>
  <c r="L604" i="22"/>
  <c r="L640" i="22"/>
  <c r="L675" i="22"/>
  <c r="L823" i="22"/>
  <c r="L931" i="22"/>
  <c r="L951" i="22"/>
  <c r="K568" i="22"/>
  <c r="K764" i="22"/>
  <c r="L76" i="22"/>
  <c r="L268" i="22"/>
  <c r="L290" i="22"/>
  <c r="L373" i="22"/>
  <c r="L429" i="22"/>
  <c r="L469" i="22"/>
  <c r="L573" i="22"/>
  <c r="L615" i="22"/>
  <c r="L620" i="22"/>
  <c r="L651" i="22"/>
  <c r="L703" i="22"/>
  <c r="L723" i="22"/>
  <c r="L743" i="22"/>
  <c r="L831" i="22"/>
  <c r="L871" i="22"/>
  <c r="L136" i="22"/>
  <c r="L284" i="22"/>
  <c r="L353" i="22"/>
  <c r="L409" i="22"/>
  <c r="L477" i="22"/>
  <c r="L626" i="22"/>
  <c r="L663" i="22"/>
  <c r="L751" i="22"/>
  <c r="L771" i="22"/>
  <c r="L791" i="22"/>
  <c r="L899" i="22"/>
  <c r="L919" i="22"/>
  <c r="M4" i="22"/>
  <c r="M34" i="22"/>
  <c r="M40" i="22"/>
  <c r="M76" i="22"/>
  <c r="M140" i="22"/>
  <c r="M178" i="22"/>
  <c r="M202" i="22"/>
  <c r="M220" i="22"/>
  <c r="L130" i="22"/>
  <c r="L186" i="22"/>
  <c r="L200" i="22"/>
  <c r="L340" i="22"/>
  <c r="L437" i="22"/>
  <c r="L505" i="22"/>
  <c r="L606" i="22"/>
  <c r="L611" i="22"/>
  <c r="K532" i="22"/>
  <c r="K929" i="22"/>
  <c r="L124" i="22"/>
  <c r="L194" i="22"/>
  <c r="L369" i="22"/>
  <c r="L417" i="22"/>
  <c r="L445" i="22"/>
  <c r="L513" i="22"/>
  <c r="L622" i="22"/>
  <c r="L627" i="22"/>
  <c r="L739" i="22"/>
  <c r="L847" i="22"/>
  <c r="L887" i="22"/>
  <c r="K845" i="22"/>
  <c r="L244" i="22"/>
  <c r="L258" i="22"/>
  <c r="L328" i="22"/>
  <c r="L349" i="22"/>
  <c r="L521" i="22"/>
  <c r="L541" i="22"/>
  <c r="L612" i="22"/>
  <c r="L618" i="22"/>
  <c r="L638" i="22"/>
  <c r="L659" i="22"/>
  <c r="L679" i="22"/>
  <c r="L787" i="22"/>
  <c r="L915" i="22"/>
  <c r="L935" i="22"/>
  <c r="K885" i="22"/>
  <c r="L52" i="22"/>
  <c r="L140" i="22"/>
  <c r="L413" i="22"/>
  <c r="L557" i="22"/>
  <c r="L624" i="22"/>
  <c r="L650" i="22"/>
  <c r="L883" i="22"/>
  <c r="L903" i="22"/>
  <c r="M20" i="22"/>
  <c r="M26" i="22"/>
  <c r="M32" i="22"/>
  <c r="M74" i="22"/>
  <c r="M106" i="22"/>
  <c r="M138" i="22"/>
  <c r="M194" i="22"/>
  <c r="M212" i="22"/>
  <c r="M218" i="22"/>
  <c r="M224" i="22"/>
  <c r="L58" i="22"/>
  <c r="L652" i="22"/>
  <c r="L855" i="22"/>
  <c r="M48" i="22"/>
  <c r="M66" i="22"/>
  <c r="M114" i="22"/>
  <c r="M154" i="22"/>
  <c r="M268" i="22"/>
  <c r="L146" i="22"/>
  <c r="L603" i="22"/>
  <c r="L711" i="22"/>
  <c r="L819" i="22"/>
  <c r="L927" i="22"/>
  <c r="M36" i="22"/>
  <c r="M60" i="22"/>
  <c r="M100" i="22"/>
  <c r="M148" i="22"/>
  <c r="M180" i="22"/>
  <c r="M244" i="22"/>
  <c r="M256" i="22"/>
  <c r="M381" i="22"/>
  <c r="M393" i="22"/>
  <c r="M405" i="22"/>
  <c r="M417" i="22"/>
  <c r="M517" i="22"/>
  <c r="M599" i="22"/>
  <c r="M603" i="22"/>
  <c r="M615" i="22"/>
  <c r="M630" i="22"/>
  <c r="M646" i="22"/>
  <c r="L647" i="22"/>
  <c r="M16" i="22"/>
  <c r="M216" i="22"/>
  <c r="M276" i="22"/>
  <c r="M282" i="22"/>
  <c r="M308" i="22"/>
  <c r="M332" i="22"/>
  <c r="M351" i="22"/>
  <c r="M357" i="22"/>
  <c r="M369" i="22"/>
  <c r="M505" i="22"/>
  <c r="M569" i="22"/>
  <c r="M636" i="22"/>
  <c r="M652" i="22"/>
  <c r="M684" i="22"/>
  <c r="M764" i="22"/>
  <c r="M796" i="22"/>
  <c r="M812" i="22"/>
  <c r="L634" i="22"/>
  <c r="L691" i="22"/>
  <c r="L799" i="22"/>
  <c r="M50" i="22"/>
  <c r="M56" i="22"/>
  <c r="M68" i="22"/>
  <c r="M116" i="22"/>
  <c r="M156" i="22"/>
  <c r="K596" i="22"/>
  <c r="L252" i="22"/>
  <c r="L433" i="22"/>
  <c r="L628" i="22"/>
  <c r="L642" i="22"/>
  <c r="M90" i="22"/>
  <c r="M130" i="22"/>
  <c r="M204" i="22"/>
  <c r="M258" i="22"/>
  <c r="M296" i="22"/>
  <c r="M340" i="22"/>
  <c r="L308" i="22"/>
  <c r="M12" i="22"/>
  <c r="M84" i="22"/>
  <c r="M164" i="22"/>
  <c r="M284" i="22"/>
  <c r="M322" i="22"/>
  <c r="M353" i="22"/>
  <c r="M457" i="22"/>
  <c r="M533" i="22"/>
  <c r="M565" i="22"/>
  <c r="M605" i="22"/>
  <c r="M609" i="22"/>
  <c r="M613" i="22"/>
  <c r="K861" i="22"/>
  <c r="M58" i="22"/>
  <c r="M98" i="22"/>
  <c r="M242" i="22"/>
  <c r="M397" i="22"/>
  <c r="M415" i="22"/>
  <c r="M433" i="22"/>
  <c r="M521" i="22"/>
  <c r="M585" i="22"/>
  <c r="M660" i="22"/>
  <c r="M692" i="22"/>
  <c r="M708" i="22"/>
  <c r="M788" i="22"/>
  <c r="M820" i="22"/>
  <c r="M389" i="22"/>
  <c r="M509" i="22"/>
  <c r="M600" i="22"/>
  <c r="M648" i="22"/>
  <c r="M654" i="22"/>
  <c r="M706" i="22"/>
  <c r="M718" i="22"/>
  <c r="M770" i="22"/>
  <c r="M782" i="22"/>
  <c r="M228" i="22"/>
  <c r="M377" i="22"/>
  <c r="M481" i="22"/>
  <c r="M545" i="22"/>
  <c r="M606" i="22"/>
  <c r="M642" i="22"/>
  <c r="M666" i="22"/>
  <c r="M730" i="22"/>
  <c r="M736" i="22"/>
  <c r="M794" i="22"/>
  <c r="M264" i="22"/>
  <c r="M437" i="22"/>
  <c r="M728" i="22"/>
  <c r="M792" i="22"/>
  <c r="M447" i="22"/>
  <c r="M589" i="22"/>
  <c r="M612" i="22"/>
  <c r="M624" i="22"/>
  <c r="M690" i="22"/>
  <c r="M696" i="22"/>
  <c r="M702" i="22"/>
  <c r="M754" i="22"/>
  <c r="M760" i="22"/>
  <c r="M818" i="22"/>
  <c r="L608" i="22"/>
  <c r="L839" i="22"/>
  <c r="M312" i="22"/>
  <c r="M441" i="22"/>
  <c r="M497" i="22"/>
  <c r="M561" i="22"/>
  <c r="M602" i="22"/>
  <c r="M650" i="22"/>
  <c r="M656" i="22"/>
  <c r="M714" i="22"/>
  <c r="M778" i="22"/>
  <c r="M784" i="22"/>
  <c r="M306" i="22"/>
  <c r="M477" i="22"/>
  <c r="M608" i="22"/>
  <c r="M680" i="22"/>
  <c r="M744" i="22"/>
  <c r="M292" i="22"/>
  <c r="M367" i="22"/>
  <c r="M626" i="22"/>
  <c r="M704" i="22"/>
  <c r="M710" i="22"/>
  <c r="M768" i="22"/>
  <c r="M774" i="22"/>
  <c r="M557" i="22"/>
  <c r="M604" i="22"/>
  <c r="M670" i="22"/>
  <c r="M734" i="22"/>
  <c r="M798" i="22"/>
  <c r="M694" i="22"/>
  <c r="M752" i="22"/>
  <c r="M758" i="22"/>
  <c r="M816" i="22"/>
  <c r="M472" i="22"/>
  <c r="M487" i="22"/>
  <c r="L772" i="22"/>
  <c r="M941" i="22"/>
  <c r="M877" i="22"/>
  <c r="M374" i="22"/>
  <c r="M570" i="22"/>
  <c r="M27" i="22"/>
  <c r="M907" i="22"/>
  <c r="M843" i="22"/>
  <c r="M697" i="22"/>
  <c r="M462" i="22"/>
  <c r="M192" i="22"/>
  <c r="M906" i="22"/>
  <c r="M842" i="22"/>
  <c r="M731" i="22"/>
  <c r="M327" i="22"/>
  <c r="M926" i="22"/>
  <c r="M286" i="22"/>
  <c r="M905" i="22"/>
  <c r="M707" i="22"/>
  <c r="M689" i="22"/>
  <c r="M333" i="22"/>
  <c r="M860" i="22"/>
  <c r="M767" i="22"/>
  <c r="M528" i="22"/>
  <c r="M452" i="22"/>
  <c r="M199" i="22"/>
  <c r="M105" i="22"/>
  <c r="M13" i="22"/>
  <c r="M649" i="22"/>
  <c r="M527" i="22"/>
  <c r="M427" i="22"/>
  <c r="M348" i="22"/>
  <c r="M259" i="22"/>
  <c r="M158" i="22"/>
  <c r="M33" i="22"/>
  <c r="M347" i="22"/>
  <c r="M241" i="22"/>
  <c r="M111" i="22"/>
  <c r="M45" i="22"/>
  <c r="L591" i="22"/>
  <c r="L768" i="22"/>
  <c r="K667" i="22"/>
  <c r="M576" i="22"/>
  <c r="M394" i="22"/>
  <c r="M75" i="22"/>
  <c r="M823" i="22"/>
  <c r="M438" i="22"/>
  <c r="L748" i="22"/>
  <c r="M933" i="22"/>
  <c r="M869" i="22"/>
  <c r="M542" i="22"/>
  <c r="M346" i="22"/>
  <c r="L563" i="22"/>
  <c r="L833" i="22"/>
  <c r="M899" i="22"/>
  <c r="M717" i="22"/>
  <c r="M898" i="22"/>
  <c r="M834" i="22"/>
  <c r="M685" i="22"/>
  <c r="M532" i="22"/>
  <c r="M910" i="22"/>
  <c r="M897" i="22"/>
  <c r="M661" i="22"/>
  <c r="L295" i="22"/>
  <c r="M683" i="22"/>
  <c r="M805" i="22"/>
  <c r="M659" i="22"/>
  <c r="M411" i="22"/>
  <c r="M838" i="22"/>
  <c r="M757" i="22"/>
  <c r="M330" i="22"/>
  <c r="M955" i="22"/>
  <c r="M590" i="22"/>
  <c r="M673" i="22"/>
  <c r="M398" i="22"/>
  <c r="M908" i="22"/>
  <c r="M844" i="22"/>
  <c r="M735" i="22"/>
  <c r="M502" i="22"/>
  <c r="M440" i="22"/>
  <c r="M329" i="22"/>
  <c r="M185" i="22"/>
  <c r="M79" i="22"/>
  <c r="L954" i="22"/>
  <c r="M508" i="22"/>
  <c r="M390" i="22"/>
  <c r="M131" i="22"/>
  <c r="L916" i="22"/>
  <c r="L364" i="22"/>
  <c r="M310" i="22"/>
  <c r="M211" i="22"/>
  <c r="M97" i="22"/>
  <c r="M944" i="22"/>
  <c r="M467" i="22"/>
  <c r="M270" i="22"/>
  <c r="M135" i="22"/>
  <c r="M30" i="22"/>
  <c r="L494" i="22"/>
  <c r="M575" i="22"/>
  <c r="M424" i="22"/>
  <c r="M223" i="22"/>
  <c r="L273" i="22"/>
  <c r="M121" i="22"/>
  <c r="L406" i="22"/>
  <c r="M81" i="22"/>
  <c r="L897" i="22"/>
  <c r="L681" i="22"/>
  <c r="L428" i="22"/>
  <c r="L317" i="22"/>
  <c r="L922" i="22"/>
  <c r="L700" i="22"/>
  <c r="L535" i="22"/>
  <c r="L294" i="22"/>
  <c r="L94" i="22"/>
  <c r="K207" i="22"/>
  <c r="L874" i="22"/>
  <c r="L753" i="22"/>
  <c r="L633" i="22"/>
  <c r="L459" i="22"/>
  <c r="L335" i="22"/>
  <c r="L540" i="22"/>
  <c r="L327" i="22"/>
  <c r="L151" i="22"/>
  <c r="K325" i="22"/>
  <c r="M215" i="22"/>
  <c r="M17" i="22"/>
  <c r="L846" i="22"/>
  <c r="L724" i="22"/>
  <c r="L588" i="22"/>
  <c r="L368" i="22"/>
  <c r="L269" i="22"/>
  <c r="K904" i="22"/>
  <c r="L858" i="22"/>
  <c r="L737" i="22"/>
  <c r="L346" i="22"/>
  <c r="L925" i="22"/>
  <c r="L558" i="22"/>
  <c r="L476" i="22"/>
  <c r="L386" i="22"/>
  <c r="L135" i="22"/>
  <c r="L933" i="22"/>
  <c r="L850" i="22"/>
  <c r="L760" i="22"/>
  <c r="L467" i="22"/>
  <c r="L302" i="22"/>
  <c r="K866" i="22"/>
  <c r="K673" i="22"/>
  <c r="K539" i="22"/>
  <c r="L81" i="22"/>
  <c r="M396" i="22"/>
  <c r="M950" i="22"/>
  <c r="M822" i="22"/>
  <c r="M853" i="22"/>
  <c r="M410" i="22"/>
  <c r="M883" i="22"/>
  <c r="M819" i="22"/>
  <c r="M414" i="22"/>
  <c r="M946" i="22"/>
  <c r="M882" i="22"/>
  <c r="M813" i="22"/>
  <c r="M667" i="22"/>
  <c r="M945" i="22"/>
  <c r="M881" i="22"/>
  <c r="M789" i="22"/>
  <c r="M567" i="22"/>
  <c r="L350" i="22"/>
  <c r="M579" i="22"/>
  <c r="M496" i="22"/>
  <c r="M428" i="22"/>
  <c r="M323" i="22"/>
  <c r="M171" i="22"/>
  <c r="M578" i="22"/>
  <c r="M495" i="22"/>
  <c r="M384" i="22"/>
  <c r="M118" i="22"/>
  <c r="L900" i="22"/>
  <c r="M304" i="22"/>
  <c r="M197" i="22"/>
  <c r="L189" i="22"/>
  <c r="M791" i="22"/>
  <c r="M455" i="22"/>
  <c r="M376" i="22"/>
  <c r="L950" i="22"/>
  <c r="L447" i="22"/>
  <c r="M562" i="22"/>
  <c r="M287" i="22"/>
  <c r="M201" i="22"/>
  <c r="M927" i="22"/>
  <c r="M934" i="22"/>
  <c r="M478" i="22"/>
  <c r="M240" i="22"/>
  <c r="M797" i="22"/>
  <c r="M484" i="22"/>
  <c r="M299" i="22"/>
  <c r="M939" i="22"/>
  <c r="M875" i="22"/>
  <c r="M555" i="22"/>
  <c r="M643" i="22"/>
  <c r="M862" i="22"/>
  <c r="M564" i="22"/>
  <c r="M873" i="22"/>
  <c r="M539" i="22"/>
  <c r="M765" i="22"/>
  <c r="M580" i="22"/>
  <c r="M956" i="22"/>
  <c r="M828" i="22"/>
  <c r="M703" i="22"/>
  <c r="M566" i="22"/>
  <c r="M403" i="22"/>
  <c r="M317" i="22"/>
  <c r="L522" i="22"/>
  <c r="M378" i="22"/>
  <c r="M219" i="22"/>
  <c r="M112" i="22"/>
  <c r="L174" i="22"/>
  <c r="L745" i="22"/>
  <c r="M175" i="22"/>
  <c r="M62" i="22"/>
  <c r="L487" i="22"/>
  <c r="M775" i="22"/>
  <c r="M647" i="22"/>
  <c r="M531" i="22"/>
  <c r="M109" i="22"/>
  <c r="L337" i="22"/>
  <c r="M556" i="22"/>
  <c r="M309" i="22"/>
  <c r="M53" i="22"/>
  <c r="M901" i="22"/>
  <c r="M837" i="22"/>
  <c r="M693" i="22"/>
  <c r="M471" i="22"/>
  <c r="M225" i="22"/>
  <c r="M645" i="22"/>
  <c r="M931" i="22"/>
  <c r="M867" i="22"/>
  <c r="M761" i="22"/>
  <c r="M526" i="22"/>
  <c r="M637" i="22"/>
  <c r="M434" i="22"/>
  <c r="L910" i="22"/>
  <c r="M846" i="22"/>
  <c r="M522" i="22"/>
  <c r="M929" i="22"/>
  <c r="M221" i="22"/>
  <c r="M552" i="22"/>
  <c r="M723" i="22"/>
  <c r="L788" i="22"/>
  <c r="M886" i="22"/>
  <c r="M586" i="22"/>
  <c r="M949" i="22"/>
  <c r="M821" i="22"/>
  <c r="M733" i="22"/>
  <c r="M386" i="22"/>
  <c r="M35" i="22"/>
  <c r="M915" i="22"/>
  <c r="M851" i="22"/>
  <c r="M491" i="22"/>
  <c r="M246" i="22"/>
  <c r="M737" i="22"/>
  <c r="M568" i="22"/>
  <c r="M343" i="22"/>
  <c r="M781" i="22"/>
  <c r="M913" i="22"/>
  <c r="M849" i="22"/>
  <c r="M713" i="22"/>
  <c r="M475" i="22"/>
  <c r="M370" i="22"/>
  <c r="M932" i="22"/>
  <c r="M868" i="22"/>
  <c r="M783" i="22"/>
  <c r="M655" i="22"/>
  <c r="M458" i="22"/>
  <c r="M213" i="22"/>
  <c r="L231" i="22"/>
  <c r="M439" i="22"/>
  <c r="M360" i="22"/>
  <c r="M266" i="22"/>
  <c r="M177" i="22"/>
  <c r="L584" i="22"/>
  <c r="M117" i="22"/>
  <c r="M51" i="22"/>
  <c r="L613" i="22"/>
  <c r="L133" i="22"/>
  <c r="M904" i="22"/>
  <c r="M727" i="22"/>
  <c r="M582" i="22"/>
  <c r="M400" i="22"/>
  <c r="M89" i="22"/>
  <c r="L806" i="22"/>
  <c r="M625" i="22"/>
  <c r="M524" i="22"/>
  <c r="M442" i="22"/>
  <c r="M237" i="22"/>
  <c r="M141" i="22"/>
  <c r="M305" i="22"/>
  <c r="M206" i="22"/>
  <c r="M113" i="22"/>
  <c r="L572" i="22"/>
  <c r="L475" i="22"/>
  <c r="M7" i="22"/>
  <c r="L848" i="22"/>
  <c r="L466" i="22"/>
  <c r="K674" i="22"/>
  <c r="L800" i="22"/>
  <c r="L686" i="22"/>
  <c r="L527" i="22"/>
  <c r="L383" i="22"/>
  <c r="L165" i="22"/>
  <c r="L568" i="22"/>
  <c r="L354" i="22"/>
  <c r="L243" i="22"/>
  <c r="K261" i="22"/>
  <c r="M147" i="22"/>
  <c r="M64" i="22"/>
  <c r="L778" i="22"/>
  <c r="L519" i="22"/>
  <c r="L416" i="22"/>
  <c r="L298" i="22"/>
  <c r="L905" i="22"/>
  <c r="L784" i="22"/>
  <c r="L670" i="22"/>
  <c r="L380" i="22"/>
  <c r="L297" i="22"/>
  <c r="L857" i="22"/>
  <c r="L736" i="22"/>
  <c r="L625" i="22"/>
  <c r="L517" i="22"/>
  <c r="L414" i="22"/>
  <c r="L882" i="22"/>
  <c r="L709" i="22"/>
  <c r="L592" i="22"/>
  <c r="L499" i="22"/>
  <c r="L224" i="22"/>
  <c r="K952" i="22"/>
  <c r="K361" i="22"/>
  <c r="M303" i="22"/>
  <c r="M799" i="22"/>
  <c r="M372" i="22"/>
  <c r="M152" i="22"/>
  <c r="M543" i="22"/>
  <c r="M142" i="22"/>
  <c r="L782" i="22"/>
  <c r="M249" i="22"/>
  <c r="L578" i="22"/>
  <c r="L434" i="22"/>
  <c r="L282" i="22"/>
  <c r="L828" i="22"/>
  <c r="L500" i="22"/>
  <c r="L27" i="22"/>
  <c r="L928" i="22"/>
  <c r="L145" i="22"/>
  <c r="L382" i="22"/>
  <c r="M128" i="22"/>
  <c r="L785" i="22"/>
  <c r="L838" i="22"/>
  <c r="L676" i="22"/>
  <c r="L463" i="22"/>
  <c r="L319" i="22"/>
  <c r="L400" i="22"/>
  <c r="L888" i="22"/>
  <c r="L506" i="22"/>
  <c r="K872" i="22"/>
  <c r="K645" i="22"/>
  <c r="L39" i="22"/>
  <c r="K721" i="22"/>
  <c r="K595" i="22"/>
  <c r="K353" i="22"/>
  <c r="K275" i="22"/>
  <c r="L121" i="22"/>
  <c r="L13" i="22"/>
  <c r="K713" i="22"/>
  <c r="M847" i="22"/>
  <c r="M829" i="22"/>
  <c r="M751" i="22"/>
  <c r="M159" i="22"/>
  <c r="M633" i="22"/>
  <c r="M334" i="22"/>
  <c r="M57" i="22"/>
  <c r="M595" i="22"/>
  <c r="M339" i="22"/>
  <c r="M387" i="22"/>
  <c r="M88" i="22"/>
  <c r="L766" i="22"/>
  <c r="M161" i="22"/>
  <c r="L343" i="22"/>
  <c r="M93" i="22"/>
  <c r="L564" i="22"/>
  <c r="L420" i="22"/>
  <c r="I38" i="2" s="1" a="1"/>
  <c r="I38" i="2" s="1"/>
  <c r="L253" i="22"/>
  <c r="L956" i="22"/>
  <c r="L794" i="22"/>
  <c r="L460" i="22"/>
  <c r="L272" i="22"/>
  <c r="L548" i="22"/>
  <c r="L478" i="22"/>
  <c r="L71" i="22"/>
  <c r="K277" i="22"/>
  <c r="M245" i="22"/>
  <c r="M729" i="22"/>
  <c r="M80" i="22"/>
  <c r="M446" i="22"/>
  <c r="M39" i="22"/>
  <c r="M3" i="22"/>
  <c r="M326" i="22"/>
  <c r="M67" i="22"/>
  <c r="L705" i="22"/>
  <c r="L288" i="22"/>
  <c r="L551" i="22"/>
  <c r="L407" i="22"/>
  <c r="L929" i="22"/>
  <c r="L781" i="22"/>
  <c r="L597" i="22"/>
  <c r="L446" i="22"/>
  <c r="K737" i="22"/>
  <c r="L733" i="22"/>
  <c r="L534" i="22"/>
  <c r="L341" i="22"/>
  <c r="K414" i="22"/>
  <c r="L471" i="22"/>
  <c r="L41" i="22"/>
  <c r="K269" i="22"/>
  <c r="M239" i="22"/>
  <c r="M96" i="22"/>
  <c r="L906" i="22"/>
  <c r="L758" i="22"/>
  <c r="L423" i="22"/>
  <c r="L277" i="22"/>
  <c r="C85" i="2" s="1" a="1"/>
  <c r="C85" i="2" s="1"/>
  <c r="L932" i="22"/>
  <c r="L798" i="22"/>
  <c r="L587" i="22"/>
  <c r="L436" i="22"/>
  <c r="L938" i="22"/>
  <c r="L790" i="22"/>
  <c r="L645" i="22"/>
  <c r="L482" i="22"/>
  <c r="L366" i="22"/>
  <c r="K575" i="22"/>
  <c r="L741" i="22"/>
  <c r="L621" i="22"/>
  <c r="L355" i="22"/>
  <c r="L230" i="22"/>
  <c r="L99" i="22"/>
  <c r="K771" i="22"/>
  <c r="K603" i="22"/>
  <c r="L87" i="22"/>
  <c r="K884" i="22"/>
  <c r="K693" i="22"/>
  <c r="K559" i="22"/>
  <c r="K339" i="22"/>
  <c r="K914" i="22"/>
  <c r="K699" i="22"/>
  <c r="K108" i="22"/>
  <c r="L255" i="22"/>
  <c r="L185" i="22"/>
  <c r="L91" i="22"/>
  <c r="K670" i="22"/>
  <c r="K83" i="22"/>
  <c r="L917" i="22"/>
  <c r="L661" i="22"/>
  <c r="L470" i="22"/>
  <c r="L320" i="22"/>
  <c r="L143" i="22"/>
  <c r="L61" i="22"/>
  <c r="K697" i="22"/>
  <c r="K578" i="22"/>
  <c r="K365" i="22"/>
  <c r="L101" i="22"/>
  <c r="K619" i="22"/>
  <c r="K248" i="22"/>
  <c r="L77" i="22"/>
  <c r="K702" i="22"/>
  <c r="K184" i="22"/>
  <c r="K735" i="22"/>
  <c r="K614" i="22"/>
  <c r="K513" i="22"/>
  <c r="K345" i="22"/>
  <c r="K98" i="22"/>
  <c r="K213" i="22"/>
  <c r="K113" i="22"/>
  <c r="K35" i="22"/>
  <c r="K266" i="22"/>
  <c r="K417" i="22"/>
  <c r="K219" i="22"/>
  <c r="K141" i="22"/>
  <c r="K41" i="22"/>
  <c r="K779" i="22"/>
  <c r="K658" i="22"/>
  <c r="K389" i="22"/>
  <c r="K226" i="22"/>
  <c r="K16" i="22"/>
  <c r="K163" i="22"/>
  <c r="I94" i="2" s="1" a="1"/>
  <c r="I94" i="2" s="1"/>
  <c r="K85" i="22"/>
  <c r="K894" i="22"/>
  <c r="K746" i="22"/>
  <c r="K663" i="22"/>
  <c r="K200" i="22"/>
  <c r="K88" i="22"/>
  <c r="K666" i="22"/>
  <c r="L894" i="22"/>
  <c r="M671" i="22"/>
  <c r="M391" i="22"/>
  <c r="M85" i="22"/>
  <c r="M279" i="22"/>
  <c r="M25" i="22"/>
  <c r="M265" i="22"/>
  <c r="L714" i="22"/>
  <c r="M518" i="22"/>
  <c r="M289" i="22"/>
  <c r="L842" i="22"/>
  <c r="M498" i="22"/>
  <c r="M363" i="22"/>
  <c r="L501" i="22"/>
  <c r="M275" i="22"/>
  <c r="L217" i="22"/>
  <c r="M182" i="22"/>
  <c r="M61" i="22"/>
  <c r="L870" i="22"/>
  <c r="L702" i="22"/>
  <c r="L530" i="22"/>
  <c r="L399" i="22"/>
  <c r="L225" i="22"/>
  <c r="L909" i="22"/>
  <c r="L583" i="22"/>
  <c r="L861" i="22"/>
  <c r="L279" i="22"/>
  <c r="G85" i="2" s="1" a="1"/>
  <c r="G85" i="2" s="1"/>
  <c r="L617" i="22"/>
  <c r="K751" i="22"/>
  <c r="M313" i="22"/>
  <c r="M83" i="22"/>
  <c r="L718" i="22"/>
  <c r="L560" i="22"/>
  <c r="L402" i="22"/>
  <c r="L263" i="22"/>
  <c r="L926" i="22"/>
  <c r="L777" i="22"/>
  <c r="L756" i="22"/>
  <c r="L331" i="22"/>
  <c r="L952" i="22"/>
  <c r="L728" i="22"/>
  <c r="M86" i="22"/>
  <c r="M519" i="22"/>
  <c r="M538" i="22"/>
  <c r="M884" i="22"/>
  <c r="M623" i="22"/>
  <c r="M514" i="22"/>
  <c r="M233" i="22"/>
  <c r="L678" i="22"/>
  <c r="M195" i="22"/>
  <c r="L550" i="22"/>
  <c r="M29" i="22"/>
  <c r="L281" i="22"/>
  <c r="M262" i="22"/>
  <c r="L836" i="22"/>
  <c r="L688" i="22"/>
  <c r="L358" i="22"/>
  <c r="L211" i="22"/>
  <c r="L391" i="22"/>
  <c r="K223" i="22"/>
  <c r="L692" i="22"/>
  <c r="L472" i="22"/>
  <c r="L271" i="22"/>
  <c r="L575" i="22"/>
  <c r="L424" i="22"/>
  <c r="L278" i="22"/>
  <c r="E85" i="2" s="1" a="1"/>
  <c r="E85" i="2" s="1"/>
  <c r="K625" i="22"/>
  <c r="M190" i="22"/>
  <c r="L852" i="22"/>
  <c r="M902" i="22"/>
  <c r="M283" i="22"/>
  <c r="M450" i="22"/>
  <c r="M474" i="22"/>
  <c r="M876" i="22"/>
  <c r="M336" i="22"/>
  <c r="M41" i="22"/>
  <c r="M476" i="22"/>
  <c r="L371" i="22"/>
  <c r="M759" i="22"/>
  <c r="M480" i="22"/>
  <c r="L266" i="22"/>
  <c r="M454" i="22"/>
  <c r="M151" i="22"/>
  <c r="L21" i="22"/>
  <c r="L868" i="22"/>
  <c r="L720" i="22"/>
  <c r="L384" i="22"/>
  <c r="L139" i="22"/>
  <c r="K191" i="22"/>
  <c r="L820" i="22"/>
  <c r="L672" i="22"/>
  <c r="L229" i="22"/>
  <c r="L554" i="22"/>
  <c r="L403" i="22"/>
  <c r="K341" i="22"/>
  <c r="M288" i="22"/>
  <c r="M46" i="22"/>
  <c r="L832" i="22"/>
  <c r="L512" i="22"/>
  <c r="L347" i="22"/>
  <c r="L249" i="22"/>
  <c r="L730" i="22"/>
  <c r="L878" i="22"/>
  <c r="L729" i="22"/>
  <c r="L552" i="22"/>
  <c r="L920" i="22"/>
  <c r="L818" i="22"/>
  <c r="L696" i="22"/>
  <c r="L539" i="22"/>
  <c r="L435" i="22"/>
  <c r="L169" i="22"/>
  <c r="L15" i="22"/>
  <c r="K694" i="22"/>
  <c r="L57" i="22"/>
  <c r="K777" i="22"/>
  <c r="K630" i="22"/>
  <c r="K461" i="22"/>
  <c r="L38" i="22"/>
  <c r="K783" i="22"/>
  <c r="K446" i="22"/>
  <c r="L314" i="22"/>
  <c r="L234" i="22"/>
  <c r="L155" i="22"/>
  <c r="K635" i="22"/>
  <c r="K337" i="22"/>
  <c r="M11" i="22"/>
  <c r="L885" i="22"/>
  <c r="L802" i="22"/>
  <c r="L712" i="22"/>
  <c r="L595" i="22"/>
  <c r="L523" i="22"/>
  <c r="M619" i="22"/>
  <c r="M922" i="22"/>
  <c r="M921" i="22"/>
  <c r="M852" i="22"/>
  <c r="M254" i="22"/>
  <c r="M6" i="22"/>
  <c r="M451" i="22"/>
  <c r="L419" i="22"/>
  <c r="M137" i="22"/>
  <c r="M952" i="22"/>
  <c r="M743" i="22"/>
  <c r="M448" i="22"/>
  <c r="M173" i="22"/>
  <c r="L896" i="22"/>
  <c r="M356" i="22"/>
  <c r="M222" i="22"/>
  <c r="M21" i="22"/>
  <c r="M285" i="22"/>
  <c r="L488" i="22"/>
  <c r="L330" i="22"/>
  <c r="K723" i="22"/>
  <c r="L514" i="22"/>
  <c r="L370" i="22"/>
  <c r="L110" i="22"/>
  <c r="L814" i="22"/>
  <c r="L665" i="22"/>
  <c r="L411" i="22"/>
  <c r="L547" i="22"/>
  <c r="L250" i="22"/>
  <c r="K333" i="22"/>
  <c r="M23" i="22"/>
  <c r="L825" i="22"/>
  <c r="L333" i="22"/>
  <c r="L242" i="22"/>
  <c r="L865" i="22"/>
  <c r="L717" i="22"/>
  <c r="L511" i="22"/>
  <c r="L360" i="22"/>
  <c r="L864" i="22"/>
  <c r="L716" i="22"/>
  <c r="L544" i="22"/>
  <c r="L421" i="22"/>
  <c r="L275" i="22"/>
  <c r="L805" i="22"/>
  <c r="L422" i="22"/>
  <c r="L163" i="22"/>
  <c r="K687" i="22"/>
  <c r="K469" i="22"/>
  <c r="L51" i="22"/>
  <c r="K405" i="22"/>
  <c r="K291" i="22"/>
  <c r="K37" i="22"/>
  <c r="L150" i="22"/>
  <c r="L25" i="22"/>
  <c r="K741" i="22"/>
  <c r="K622" i="22"/>
  <c r="K425" i="22"/>
  <c r="L307" i="22"/>
  <c r="L149" i="22"/>
  <c r="K593" i="22"/>
  <c r="M5" i="22"/>
  <c r="L789" i="22"/>
  <c r="L706" i="22"/>
  <c r="L359" i="22"/>
  <c r="L286" i="22"/>
  <c r="L209" i="22"/>
  <c r="L102" i="22"/>
  <c r="K655" i="22"/>
  <c r="K146" i="22"/>
  <c r="M957" i="22"/>
  <c r="L474" i="22"/>
  <c r="K505" i="22"/>
  <c r="L596" i="22"/>
  <c r="M134" i="22"/>
  <c r="L574" i="22"/>
  <c r="L532" i="22"/>
  <c r="L945" i="22"/>
  <c r="L531" i="22"/>
  <c r="L946" i="22"/>
  <c r="L342" i="22"/>
  <c r="K574" i="22"/>
  <c r="K805" i="22"/>
  <c r="K545" i="22"/>
  <c r="K252" i="22"/>
  <c r="L86" i="22"/>
  <c r="K657" i="22"/>
  <c r="L97" i="22"/>
  <c r="L674" i="22"/>
  <c r="L190" i="22"/>
  <c r="K514" i="22"/>
  <c r="K591" i="22"/>
  <c r="K378" i="22"/>
  <c r="K169" i="22"/>
  <c r="L89" i="22"/>
  <c r="K930" i="22"/>
  <c r="K429" i="22"/>
  <c r="K789" i="22"/>
  <c r="K661" i="22"/>
  <c r="K533" i="22"/>
  <c r="K366" i="22"/>
  <c r="K90" i="22"/>
  <c r="K197" i="22"/>
  <c r="K89" i="22"/>
  <c r="K457" i="22"/>
  <c r="K305" i="22"/>
  <c r="K211" i="22"/>
  <c r="L46" i="22"/>
  <c r="K705" i="22"/>
  <c r="K577" i="22"/>
  <c r="K409" i="22"/>
  <c r="K218" i="22"/>
  <c r="K225" i="22"/>
  <c r="K31" i="22"/>
  <c r="K682" i="22"/>
  <c r="K586" i="22"/>
  <c r="K276" i="22"/>
  <c r="K148" i="22"/>
  <c r="K20" i="22"/>
  <c r="K794" i="22"/>
  <c r="K698" i="22"/>
  <c r="K264" i="22"/>
  <c r="K152" i="22"/>
  <c r="K402" i="22"/>
  <c r="K308" i="22"/>
  <c r="K237" i="22"/>
  <c r="K166" i="22"/>
  <c r="K80" i="22"/>
  <c r="K10" i="22"/>
  <c r="K406" i="22"/>
  <c r="K299" i="22"/>
  <c r="K157" i="22"/>
  <c r="K86" i="22"/>
  <c r="K15" i="22"/>
  <c r="K81" i="22"/>
  <c r="L23" i="22"/>
  <c r="K369" i="22"/>
  <c r="K217" i="22"/>
  <c r="K567" i="22"/>
  <c r="K12" i="22"/>
  <c r="K781" i="22"/>
  <c r="K589" i="22"/>
  <c r="K340" i="22"/>
  <c r="K136" i="22"/>
  <c r="K24" i="22"/>
  <c r="K301" i="22"/>
  <c r="K230" i="22"/>
  <c r="K73" i="22"/>
  <c r="K221" i="22"/>
  <c r="K150" i="22"/>
  <c r="K8" i="22"/>
  <c r="K671" i="22"/>
  <c r="K124" i="22"/>
  <c r="K650" i="22"/>
  <c r="K5" i="22"/>
  <c r="K332" i="22"/>
  <c r="K137" i="22"/>
  <c r="K502" i="22"/>
  <c r="K128" i="22"/>
  <c r="L468" i="22"/>
  <c r="K283" i="22"/>
  <c r="L693" i="22"/>
  <c r="M102" i="22"/>
  <c r="K758" i="22"/>
  <c r="L490" i="22"/>
  <c r="L510" i="22"/>
  <c r="L336" i="22"/>
  <c r="L33" i="22"/>
  <c r="K546" i="22"/>
  <c r="K489" i="22"/>
  <c r="L63" i="22"/>
  <c r="K314" i="22"/>
  <c r="L203" i="22"/>
  <c r="L85" i="22"/>
  <c r="K719" i="22"/>
  <c r="L776" i="22"/>
  <c r="L637" i="22"/>
  <c r="L496" i="22"/>
  <c r="L392" i="22"/>
  <c r="L30" i="22"/>
  <c r="K662" i="22"/>
  <c r="K458" i="22"/>
  <c r="K766" i="22"/>
  <c r="K161" i="22"/>
  <c r="L83" i="22"/>
  <c r="K868" i="22"/>
  <c r="K639" i="22"/>
  <c r="L37" i="22"/>
  <c r="K782" i="22"/>
  <c r="K338" i="22"/>
  <c r="K82" i="22"/>
  <c r="K290" i="22"/>
  <c r="M48" i="2" s="1" a="1"/>
  <c r="M48" i="2" s="1"/>
  <c r="K34" i="22"/>
  <c r="K289" i="22"/>
  <c r="K95" i="22"/>
  <c r="K806" i="22"/>
  <c r="K550" i="22"/>
  <c r="K210" i="22"/>
  <c r="K942" i="22"/>
  <c r="K669" i="22"/>
  <c r="K386" i="22"/>
  <c r="K144" i="22"/>
  <c r="K64" i="22"/>
  <c r="L17" i="22"/>
  <c r="K209" i="22"/>
  <c r="K132" i="22"/>
  <c r="K775" i="22"/>
  <c r="K583" i="22"/>
  <c r="K212" i="22"/>
  <c r="K208" i="22"/>
  <c r="K66" i="22"/>
  <c r="K374" i="22"/>
  <c r="K214" i="22"/>
  <c r="M350" i="22"/>
  <c r="L127" i="22"/>
  <c r="L542" i="22"/>
  <c r="M858" i="22"/>
  <c r="M198" i="22"/>
  <c r="M125" i="22"/>
  <c r="L673" i="22"/>
  <c r="L158" i="22"/>
  <c r="L912" i="22"/>
  <c r="L455" i="22"/>
  <c r="L869" i="22"/>
  <c r="L283" i="22"/>
  <c r="K916" i="22"/>
  <c r="K763" i="22"/>
  <c r="K382" i="22"/>
  <c r="K21" i="22"/>
  <c r="L19" i="22"/>
  <c r="K601" i="22"/>
  <c r="K60" i="22"/>
  <c r="L197" i="22"/>
  <c r="L62" i="22"/>
  <c r="K115" i="22"/>
  <c r="L904" i="22"/>
  <c r="L605" i="22"/>
  <c r="L483" i="22"/>
  <c r="L378" i="22"/>
  <c r="L267" i="22"/>
  <c r="L166" i="22"/>
  <c r="K394" i="22"/>
  <c r="K555" i="22"/>
  <c r="K287" i="22"/>
  <c r="J48" i="2" s="1" a="1"/>
  <c r="J48" i="2" s="1"/>
  <c r="K153" i="22"/>
  <c r="L182" i="22"/>
  <c r="K801" i="22"/>
  <c r="K769" i="22"/>
  <c r="K494" i="22"/>
  <c r="K330" i="22"/>
  <c r="K74" i="22"/>
  <c r="K159" i="22"/>
  <c r="K282" i="22"/>
  <c r="K26" i="22"/>
  <c r="K410" i="22"/>
  <c r="K281" i="22"/>
  <c r="K799" i="22"/>
  <c r="K530" i="22"/>
  <c r="K202" i="22"/>
  <c r="K260" i="22"/>
  <c r="K679" i="22"/>
  <c r="K294" i="22"/>
  <c r="K285" i="22"/>
  <c r="H48" i="2" s="1" a="1"/>
  <c r="H48" i="2" s="1"/>
  <c r="L291" i="22"/>
  <c r="L199" i="22"/>
  <c r="L395" i="22"/>
  <c r="K659" i="22"/>
  <c r="K474" i="22"/>
  <c r="L840" i="22"/>
  <c r="K549" i="22"/>
  <c r="M436" i="22"/>
  <c r="L937" i="22"/>
  <c r="L498" i="22"/>
  <c r="L430" i="22"/>
  <c r="L845" i="22"/>
  <c r="L797" i="22"/>
  <c r="L408" i="22"/>
  <c r="L824" i="22"/>
  <c r="L486" i="22"/>
  <c r="K785" i="22"/>
  <c r="K316" i="22"/>
  <c r="K707" i="22"/>
  <c r="K346" i="22"/>
  <c r="L222" i="22"/>
  <c r="L7" i="22"/>
  <c r="K566" i="22"/>
  <c r="L191" i="22"/>
  <c r="K950" i="22"/>
  <c r="K649" i="22"/>
  <c r="K99" i="22"/>
  <c r="L898" i="22"/>
  <c r="L757" i="22"/>
  <c r="L576" i="22"/>
  <c r="L254" i="22"/>
  <c r="K606" i="22"/>
  <c r="K534" i="22"/>
  <c r="K271" i="22"/>
  <c r="K145" i="22"/>
  <c r="L153" i="22"/>
  <c r="K787" i="22"/>
  <c r="K742" i="22"/>
  <c r="K607" i="22"/>
  <c r="K300" i="22"/>
  <c r="L49" i="2" s="1" a="1"/>
  <c r="L49" i="2" s="1"/>
  <c r="K44" i="22"/>
  <c r="K143" i="22"/>
  <c r="K58" i="22"/>
  <c r="K274" i="22"/>
  <c r="K4" i="22"/>
  <c r="K397" i="22"/>
  <c r="K273" i="22"/>
  <c r="K188" i="22"/>
  <c r="K63" i="22"/>
  <c r="L11" i="22"/>
  <c r="K786" i="22"/>
  <c r="K349" i="22"/>
  <c r="K172" i="22"/>
  <c r="K910" i="22"/>
  <c r="K733" i="22"/>
  <c r="K541" i="22"/>
  <c r="K934" i="22"/>
  <c r="K762" i="22"/>
  <c r="K653" i="22"/>
  <c r="K570" i="22"/>
  <c r="K324" i="22"/>
  <c r="K204" i="22"/>
  <c r="K84" i="22"/>
  <c r="K482" i="22"/>
  <c r="K354" i="22"/>
  <c r="K272" i="22"/>
  <c r="K201" i="22"/>
  <c r="K130" i="22"/>
  <c r="K59" i="22"/>
  <c r="K486" i="22"/>
  <c r="K358" i="22"/>
  <c r="K278" i="22"/>
  <c r="K192" i="22"/>
  <c r="K686" i="22"/>
  <c r="L147" i="22"/>
  <c r="K453" i="22"/>
  <c r="K350" i="22"/>
  <c r="L5" i="22"/>
  <c r="K186" i="22"/>
  <c r="K101" i="22"/>
  <c r="K727" i="22"/>
  <c r="K246" i="22"/>
  <c r="K118" i="22"/>
  <c r="K743" i="22"/>
  <c r="K647" i="22"/>
  <c r="K196" i="22"/>
  <c r="K466" i="22"/>
  <c r="K336" i="22"/>
  <c r="K194" i="22"/>
  <c r="K123" i="22"/>
  <c r="K470" i="22"/>
  <c r="K342" i="22"/>
  <c r="K256" i="22"/>
  <c r="K43" i="22"/>
  <c r="K739" i="22"/>
  <c r="K77" i="22"/>
  <c r="K886" i="22"/>
  <c r="K310" i="22"/>
  <c r="K450" i="22"/>
  <c r="K187" i="22"/>
  <c r="L261" i="22"/>
  <c r="L227" i="22"/>
  <c r="M404" i="22"/>
  <c r="M155" i="22"/>
  <c r="L812" i="22"/>
  <c r="L374" i="22"/>
  <c r="L325" i="22"/>
  <c r="L786" i="22"/>
  <c r="L205" i="22"/>
  <c r="K757" i="22"/>
  <c r="L75" i="22"/>
  <c r="K558" i="22"/>
  <c r="L293" i="22"/>
  <c r="L167" i="22"/>
  <c r="K944" i="22"/>
  <c r="K642" i="22"/>
  <c r="K91" i="22"/>
  <c r="L866" i="22"/>
  <c r="L738" i="22"/>
  <c r="K888" i="22"/>
  <c r="K162" i="22"/>
  <c r="K527" i="22"/>
  <c r="K255" i="22"/>
  <c r="L238" i="22"/>
  <c r="I81" i="2" s="1" a="1"/>
  <c r="I81" i="2" s="1"/>
  <c r="L35" i="22"/>
  <c r="K240" i="22"/>
  <c r="K908" i="22"/>
  <c r="K722" i="22"/>
  <c r="K594" i="22"/>
  <c r="K13" i="22"/>
  <c r="K127" i="22"/>
  <c r="K236" i="22"/>
  <c r="K537" i="22"/>
  <c r="K56" i="22"/>
  <c r="K497" i="22"/>
  <c r="K878" i="22"/>
  <c r="K535" i="22"/>
  <c r="K557" i="22"/>
  <c r="K265" i="22"/>
  <c r="K52" i="22"/>
  <c r="K715" i="22"/>
  <c r="K49" i="22"/>
  <c r="K179" i="22"/>
  <c r="K522" i="22"/>
  <c r="K730" i="22"/>
  <c r="K551" i="22"/>
  <c r="K68" i="22"/>
  <c r="K258" i="22"/>
  <c r="K116" i="22"/>
  <c r="K45" i="22"/>
  <c r="K320" i="22"/>
  <c r="N51" i="2" s="1" a="1"/>
  <c r="N51" i="2" s="1"/>
  <c r="K107" i="22"/>
  <c r="M515" i="22"/>
  <c r="L126" i="22"/>
  <c r="M815" i="22"/>
  <c r="L214" i="22"/>
  <c r="L312" i="22"/>
  <c r="L764" i="22"/>
  <c r="L682" i="22"/>
  <c r="L318" i="22"/>
  <c r="L754" i="22"/>
  <c r="L448" i="22"/>
  <c r="K750" i="22"/>
  <c r="L69" i="22"/>
  <c r="K665" i="22"/>
  <c r="L179" i="22"/>
  <c r="K481" i="22"/>
  <c r="L161" i="22"/>
  <c r="K938" i="22"/>
  <c r="L853" i="22"/>
  <c r="L339" i="22"/>
  <c r="L233" i="22"/>
  <c r="L125" i="22"/>
  <c r="K571" i="22"/>
  <c r="K154" i="22"/>
  <c r="K880" i="22"/>
  <c r="K493" i="22"/>
  <c r="K241" i="22"/>
  <c r="L219" i="22"/>
  <c r="L141" i="22"/>
  <c r="L22" i="22"/>
  <c r="K738" i="22"/>
  <c r="K506" i="22"/>
  <c r="K890" i="22"/>
  <c r="K433" i="22"/>
  <c r="K176" i="22"/>
  <c r="K120" i="22"/>
  <c r="K27" i="22"/>
  <c r="K531" i="22"/>
  <c r="K335" i="22"/>
  <c r="K250" i="22"/>
  <c r="K165" i="22"/>
  <c r="K611" i="22"/>
  <c r="K304" i="22"/>
  <c r="K48" i="22"/>
  <c r="K810" i="22"/>
  <c r="K634" i="22"/>
  <c r="K329" i="22"/>
  <c r="L662" i="22"/>
  <c r="L722" i="22"/>
  <c r="L418" i="22"/>
  <c r="L79" i="22"/>
  <c r="K138" i="22"/>
  <c r="M235" i="22"/>
  <c r="M695" i="22"/>
  <c r="L289" i="22"/>
  <c r="M263" i="22"/>
  <c r="L256" i="22"/>
  <c r="L641" i="22"/>
  <c r="K638" i="22"/>
  <c r="L362" i="22"/>
  <c r="L105" i="22"/>
  <c r="K610" i="22"/>
  <c r="K946" i="22"/>
  <c r="K581" i="22"/>
  <c r="L115" i="22"/>
  <c r="L248" i="22"/>
  <c r="L103" i="22"/>
  <c r="K761" i="22"/>
  <c r="L949" i="22"/>
  <c r="L821" i="22"/>
  <c r="L680" i="22"/>
  <c r="L536" i="22"/>
  <c r="L412" i="22"/>
  <c r="L313" i="22"/>
  <c r="L215" i="22"/>
  <c r="K542" i="22"/>
  <c r="K122" i="22"/>
  <c r="K802" i="22"/>
  <c r="K598" i="22"/>
  <c r="K393" i="22"/>
  <c r="K177" i="22"/>
  <c r="L207" i="22"/>
  <c r="K936" i="22"/>
  <c r="K442" i="22"/>
  <c r="K803" i="22"/>
  <c r="K675" i="22"/>
  <c r="K547" i="22"/>
  <c r="K413" i="22"/>
  <c r="K39" i="2" s="1" a="1"/>
  <c r="K39" i="2" s="1"/>
  <c r="K205" i="22"/>
  <c r="K97" i="22"/>
  <c r="K357" i="22"/>
  <c r="K478" i="22"/>
  <c r="K312" i="22"/>
  <c r="K227" i="22"/>
  <c r="K133" i="22"/>
  <c r="K25" i="22"/>
  <c r="K922" i="22"/>
  <c r="K718" i="22"/>
  <c r="K430" i="22"/>
  <c r="K9" i="22"/>
  <c r="K147" i="22"/>
  <c r="K791" i="22"/>
  <c r="K599" i="22"/>
  <c r="K328" i="22"/>
  <c r="K711" i="22"/>
  <c r="K615" i="22"/>
  <c r="K525" i="22"/>
  <c r="K280" i="22"/>
  <c r="K54" i="22"/>
  <c r="K418" i="22"/>
  <c r="K315" i="22"/>
  <c r="K244" i="22"/>
  <c r="K173" i="22"/>
  <c r="K102" i="22"/>
  <c r="K17" i="22"/>
  <c r="K422" i="22"/>
  <c r="K235" i="22"/>
  <c r="K93" i="22"/>
  <c r="K22" i="22"/>
  <c r="K79" i="22"/>
  <c r="L704" i="22"/>
  <c r="K627" i="22"/>
  <c r="K19" i="22"/>
  <c r="K725" i="22"/>
  <c r="K538" i="22"/>
  <c r="K109" i="22"/>
  <c r="K401" i="22"/>
  <c r="K112" i="22"/>
  <c r="K597" i="22"/>
  <c r="K605" i="22"/>
  <c r="K38" i="22"/>
  <c r="K233" i="22"/>
  <c r="K517" i="22"/>
  <c r="K477" i="22"/>
  <c r="K510" i="22"/>
  <c r="K182" i="22"/>
  <c r="K438" i="22"/>
  <c r="K731" i="22"/>
  <c r="K33" i="22"/>
  <c r="K717" i="22"/>
  <c r="K874" i="22"/>
  <c r="K797" i="22"/>
  <c r="K180" i="22"/>
  <c r="L213" i="22"/>
  <c r="K553" i="22"/>
  <c r="K319" i="22"/>
  <c r="K216" i="22"/>
  <c r="K243" i="22"/>
  <c r="K72" i="22"/>
  <c r="K954" i="22"/>
  <c r="K149" i="22"/>
  <c r="K155" i="22"/>
  <c r="K870" i="22"/>
  <c r="K322" i="22"/>
  <c r="K171" i="22"/>
  <c r="K69" i="22"/>
  <c r="K251" i="22"/>
  <c r="K105" i="22"/>
  <c r="K928" i="22"/>
  <c r="K621" i="22"/>
  <c r="K29" i="22"/>
  <c r="L35" i="21"/>
  <c r="F7" i="21"/>
  <c r="L27" i="21"/>
  <c r="J59" i="15"/>
  <c r="J41" i="17"/>
  <c r="J23" i="17"/>
  <c r="J15" i="17"/>
  <c r="J39" i="17"/>
  <c r="J29" i="17"/>
  <c r="J21" i="17"/>
  <c r="J46" i="17"/>
  <c r="J28" i="17"/>
  <c r="J47" i="15"/>
  <c r="J45" i="15"/>
  <c r="J49" i="15"/>
  <c r="J48" i="15"/>
  <c r="J46" i="15"/>
  <c r="J20" i="17"/>
  <c r="J64" i="13"/>
  <c r="J67" i="13"/>
  <c r="J55" i="13"/>
  <c r="J38" i="13"/>
  <c r="J52" i="13"/>
  <c r="J26" i="13"/>
  <c r="J35" i="13"/>
  <c r="J114" i="13"/>
  <c r="J23" i="13"/>
  <c r="J115" i="13"/>
  <c r="J113" i="13"/>
  <c r="J63" i="13"/>
  <c r="J134" i="13"/>
  <c r="J15" i="15"/>
  <c r="J41" i="15"/>
  <c r="J22" i="15"/>
  <c r="J44" i="15"/>
  <c r="J57" i="15"/>
  <c r="J38" i="15"/>
  <c r="J28" i="15"/>
  <c r="J36" i="15"/>
  <c r="J26" i="15"/>
  <c r="J18" i="15"/>
  <c r="J58" i="15"/>
  <c r="J60" i="15"/>
  <c r="J56" i="15"/>
  <c r="J37" i="15"/>
  <c r="J27" i="15"/>
  <c r="J19" i="15"/>
  <c r="J43" i="15"/>
  <c r="J35" i="15"/>
  <c r="J25" i="15"/>
  <c r="J17" i="15"/>
  <c r="J42" i="15"/>
  <c r="J20" i="15"/>
  <c r="J30" i="9"/>
  <c r="J18" i="9"/>
  <c r="J17" i="9"/>
  <c r="J36" i="9"/>
  <c r="J24" i="9"/>
  <c r="I76" i="7"/>
  <c r="I52" i="7"/>
  <c r="J22" i="9"/>
  <c r="J32" i="17"/>
  <c r="I84" i="7"/>
  <c r="J30" i="17"/>
  <c r="J40" i="17"/>
  <c r="J38" i="17"/>
  <c r="J22" i="17"/>
  <c r="I359" i="19" a="1"/>
  <c r="I359" i="19" s="1"/>
  <c r="I352" i="19" a="1"/>
  <c r="I352" i="19" s="1"/>
  <c r="I127" i="19" a="1"/>
  <c r="I127" i="19" s="1"/>
  <c r="I119" i="19" a="1"/>
  <c r="I119" i="19" s="1"/>
  <c r="I114" i="19" a="1"/>
  <c r="I114" i="19" s="1"/>
  <c r="I311" i="19" a="1"/>
  <c r="I311" i="19" s="1"/>
  <c r="I202" i="19" a="1"/>
  <c r="I202" i="19" s="1"/>
  <c r="I398" i="19" a="1"/>
  <c r="I398" i="19" s="1"/>
  <c r="I72" i="19" a="1"/>
  <c r="I72" i="19" s="1"/>
  <c r="I92" i="19" a="1"/>
  <c r="I92" i="19" s="1"/>
  <c r="I378" i="19" a="1"/>
  <c r="I378" i="19" s="1"/>
  <c r="I219" i="19" a="1"/>
  <c r="I219" i="19" s="1"/>
  <c r="I121" i="19" a="1"/>
  <c r="I121" i="19" s="1"/>
  <c r="I280" i="19" a="1"/>
  <c r="I280" i="19" s="1"/>
  <c r="I18" i="19" a="1"/>
  <c r="I18" i="19" s="1"/>
  <c r="I113" i="19" a="1"/>
  <c r="I113" i="19" s="1"/>
  <c r="I109" i="19" a="1"/>
  <c r="I109" i="19" s="1"/>
  <c r="I103" i="19" a="1"/>
  <c r="I103" i="19" s="1"/>
  <c r="I98" i="19" a="1"/>
  <c r="I98" i="19" s="1"/>
  <c r="I276" i="19" a="1"/>
  <c r="I276" i="19" s="1"/>
  <c r="I269" i="19" a="1"/>
  <c r="I269" i="19" s="1"/>
  <c r="I260" i="19" a="1"/>
  <c r="I260" i="19" s="1"/>
  <c r="I256" i="19" a="1"/>
  <c r="I256" i="19" s="1"/>
  <c r="I217" i="19" a="1"/>
  <c r="I217" i="19" s="1"/>
  <c r="I213" i="19" a="1"/>
  <c r="I213" i="19" s="1"/>
  <c r="I208" i="19" a="1"/>
  <c r="I208" i="19" s="1"/>
  <c r="I201" i="19" a="1"/>
  <c r="I201" i="19" s="1"/>
  <c r="I192" i="19" a="1"/>
  <c r="I192" i="19" s="1"/>
  <c r="I187" i="19" a="1"/>
  <c r="I187" i="19" s="1"/>
  <c r="I183" i="19" a="1"/>
  <c r="I183" i="19" s="1"/>
  <c r="I179" i="19" a="1"/>
  <c r="I179" i="19" s="1"/>
  <c r="I394" i="19" a="1"/>
  <c r="I394" i="19" s="1"/>
  <c r="I382" i="19" a="1"/>
  <c r="I382" i="19" s="1"/>
  <c r="I379" i="19" a="1"/>
  <c r="I379" i="19" s="1"/>
  <c r="I357" i="19" a="1"/>
  <c r="I357" i="19" s="1"/>
  <c r="I348" i="19" a="1"/>
  <c r="I348" i="19" s="1"/>
  <c r="I344" i="19" a="1"/>
  <c r="I344" i="19" s="1"/>
  <c r="I337" i="19" a="1"/>
  <c r="I337" i="19" s="1"/>
  <c r="I310" i="19" a="1"/>
  <c r="I310" i="19" s="1"/>
  <c r="I306" i="19" a="1"/>
  <c r="I306" i="19" s="1"/>
  <c r="I302" i="19" a="1"/>
  <c r="I302" i="19" s="1"/>
  <c r="J23" i="15"/>
  <c r="J18" i="13"/>
  <c r="J17" i="17"/>
  <c r="E11" i="10"/>
  <c r="F5" i="10"/>
  <c r="F11" i="10" s="1"/>
  <c r="I48" i="7"/>
  <c r="J126" i="13"/>
  <c r="J118" i="13"/>
  <c r="J47" i="13"/>
  <c r="J107" i="13"/>
  <c r="J27" i="13"/>
  <c r="J100" i="13"/>
  <c r="J92" i="13"/>
  <c r="J150" i="13"/>
  <c r="J84" i="13"/>
  <c r="J142" i="13"/>
  <c r="J76" i="13"/>
  <c r="I30" i="7"/>
  <c r="J147" i="13"/>
  <c r="J139" i="13"/>
  <c r="J131" i="13"/>
  <c r="J123" i="13"/>
  <c r="J112" i="13"/>
  <c r="J104" i="13"/>
  <c r="J97" i="13"/>
  <c r="J89" i="13"/>
  <c r="J81" i="13"/>
  <c r="J72" i="13"/>
  <c r="J60" i="13"/>
  <c r="J44" i="13"/>
  <c r="J20" i="13"/>
  <c r="J16" i="13"/>
  <c r="J144" i="13"/>
  <c r="J136" i="13"/>
  <c r="J128" i="13"/>
  <c r="J120" i="13"/>
  <c r="J109" i="13"/>
  <c r="J102" i="13"/>
  <c r="J94" i="13"/>
  <c r="J86" i="13"/>
  <c r="J78" i="13"/>
  <c r="J69" i="13"/>
  <c r="J57" i="13"/>
  <c r="J33" i="13"/>
  <c r="E8" i="4"/>
  <c r="I100" i="7"/>
  <c r="J149" i="13"/>
  <c r="J141" i="13"/>
  <c r="J133" i="13"/>
  <c r="J125" i="13"/>
  <c r="J117" i="13"/>
  <c r="J106" i="13"/>
  <c r="J99" i="13"/>
  <c r="J91" i="13"/>
  <c r="J83" i="13"/>
  <c r="J75" i="13"/>
  <c r="J62" i="13"/>
  <c r="J46" i="13"/>
  <c r="J22" i="13"/>
  <c r="J146" i="13"/>
  <c r="J138" i="13"/>
  <c r="J130" i="13"/>
  <c r="J122" i="13"/>
  <c r="J111" i="13"/>
  <c r="J103" i="13"/>
  <c r="J96" i="13"/>
  <c r="J88" i="13"/>
  <c r="J80" i="13"/>
  <c r="J71" i="13"/>
  <c r="J59" i="13"/>
  <c r="J39" i="13"/>
  <c r="J151" i="13"/>
  <c r="J143" i="13"/>
  <c r="J135" i="13"/>
  <c r="J127" i="13"/>
  <c r="J119" i="13"/>
  <c r="J108" i="13"/>
  <c r="J101" i="13"/>
  <c r="J93" i="13"/>
  <c r="J85" i="13"/>
  <c r="J77" i="13"/>
  <c r="J68" i="13"/>
  <c r="J56" i="13"/>
  <c r="J32" i="13"/>
  <c r="I68" i="7"/>
  <c r="J148" i="13"/>
  <c r="J140" i="13"/>
  <c r="J132" i="13"/>
  <c r="J124" i="13"/>
  <c r="J116" i="13"/>
  <c r="J105" i="13"/>
  <c r="J98" i="13"/>
  <c r="J90" i="13"/>
  <c r="J82" i="13"/>
  <c r="J73" i="13"/>
  <c r="J61" i="13"/>
  <c r="J45" i="13"/>
  <c r="J21" i="13"/>
  <c r="J145" i="13"/>
  <c r="J137" i="13"/>
  <c r="J129" i="13"/>
  <c r="J121" i="13"/>
  <c r="J110" i="13"/>
  <c r="J95" i="13"/>
  <c r="J87" i="13"/>
  <c r="J79" i="13"/>
  <c r="J70" i="13"/>
  <c r="J58" i="13"/>
  <c r="J34" i="13"/>
  <c r="E10" i="21"/>
  <c r="L24" i="21"/>
  <c r="D11" i="4"/>
  <c r="E10" i="4"/>
  <c r="I96" i="7"/>
  <c r="I64" i="7"/>
  <c r="I26" i="7"/>
  <c r="I92" i="7"/>
  <c r="I60" i="7"/>
  <c r="I21" i="7"/>
  <c r="I88" i="7"/>
  <c r="I56" i="7"/>
  <c r="I15" i="7"/>
  <c r="I80" i="7"/>
  <c r="I14" i="7"/>
  <c r="I25" i="7"/>
  <c r="I33" i="7"/>
  <c r="I46" i="7"/>
  <c r="I55" i="7"/>
  <c r="I63" i="7"/>
  <c r="I71" i="7"/>
  <c r="I79" i="7"/>
  <c r="I87" i="7"/>
  <c r="I95" i="7"/>
  <c r="I103" i="7"/>
  <c r="I19" i="7"/>
  <c r="I28" i="7"/>
  <c r="I35" i="7"/>
  <c r="I50" i="7"/>
  <c r="I58" i="7"/>
  <c r="I66" i="7"/>
  <c r="I74" i="7"/>
  <c r="I82" i="7"/>
  <c r="I90" i="7"/>
  <c r="I98" i="7"/>
  <c r="I106" i="7"/>
  <c r="I13" i="7"/>
  <c r="I22" i="7"/>
  <c r="I31" i="7"/>
  <c r="I44" i="7"/>
  <c r="I53" i="7"/>
  <c r="I61" i="7"/>
  <c r="I69" i="7"/>
  <c r="I77" i="7"/>
  <c r="I85" i="7"/>
  <c r="I93" i="7"/>
  <c r="I101" i="7"/>
  <c r="I20" i="7"/>
  <c r="I29" i="7"/>
  <c r="I42" i="7"/>
  <c r="I51" i="7"/>
  <c r="I59" i="7"/>
  <c r="I67" i="7"/>
  <c r="I75" i="7"/>
  <c r="I83" i="7"/>
  <c r="I91" i="7"/>
  <c r="I99" i="7"/>
  <c r="I24" i="7"/>
  <c r="I32" i="7"/>
  <c r="I45" i="7"/>
  <c r="I54" i="7"/>
  <c r="I62" i="7"/>
  <c r="I70" i="7"/>
  <c r="I78" i="7"/>
  <c r="I86" i="7"/>
  <c r="I94" i="7"/>
  <c r="I102" i="7"/>
  <c r="I18" i="7"/>
  <c r="I27" i="7"/>
  <c r="I34" i="7"/>
  <c r="I49" i="7"/>
  <c r="I57" i="7"/>
  <c r="I65" i="7"/>
  <c r="I73" i="7"/>
  <c r="I81" i="7"/>
  <c r="I89" i="7"/>
  <c r="I97" i="7"/>
  <c r="I105" i="7"/>
  <c r="I104" i="7"/>
  <c r="I72" i="7"/>
  <c r="J68" i="10"/>
  <c r="J59" i="10"/>
  <c r="J51" i="10"/>
  <c r="J43" i="10"/>
  <c r="J88" i="10"/>
  <c r="J80" i="10"/>
  <c r="J49" i="13"/>
  <c r="J41" i="13"/>
  <c r="J29" i="13"/>
  <c r="J17" i="13"/>
  <c r="J43" i="17"/>
  <c r="J34" i="17"/>
  <c r="J25" i="17"/>
  <c r="J16" i="17"/>
  <c r="F6" i="21"/>
  <c r="L23" i="21"/>
  <c r="L32" i="21"/>
  <c r="L26" i="21"/>
  <c r="J22" i="10"/>
  <c r="J65" i="10"/>
  <c r="J56" i="10"/>
  <c r="J48" i="10"/>
  <c r="J40" i="10"/>
  <c r="J94" i="10"/>
  <c r="J85" i="10"/>
  <c r="F5" i="21"/>
  <c r="L38" i="21"/>
  <c r="L29" i="21"/>
  <c r="E5" i="4"/>
  <c r="E6" i="4"/>
  <c r="J70" i="10"/>
  <c r="J61" i="10"/>
  <c r="J53" i="10"/>
  <c r="J45" i="10"/>
  <c r="J24" i="10"/>
  <c r="J91" i="10"/>
  <c r="J82" i="10"/>
  <c r="J51" i="13"/>
  <c r="J43" i="13"/>
  <c r="J31" i="13"/>
  <c r="J19" i="13"/>
  <c r="J34" i="15"/>
  <c r="J24" i="15"/>
  <c r="J16" i="15"/>
  <c r="J45" i="17"/>
  <c r="J37" i="17"/>
  <c r="J27" i="17"/>
  <c r="J18" i="17"/>
  <c r="F4" i="21"/>
  <c r="L34" i="21"/>
  <c r="J67" i="10"/>
  <c r="J58" i="10"/>
  <c r="J50" i="10"/>
  <c r="J42" i="10"/>
  <c r="J78" i="10"/>
  <c r="J87" i="10"/>
  <c r="J79" i="10"/>
  <c r="J48" i="13"/>
  <c r="J40" i="13"/>
  <c r="J28" i="13"/>
  <c r="J39" i="15"/>
  <c r="J29" i="15"/>
  <c r="J21" i="15"/>
  <c r="J42" i="17"/>
  <c r="J33" i="17"/>
  <c r="J24" i="17"/>
  <c r="L40" i="21"/>
  <c r="L31" i="21"/>
  <c r="L25" i="21"/>
  <c r="J72" i="10"/>
  <c r="J64" i="10"/>
  <c r="J55" i="10"/>
  <c r="J47" i="10"/>
  <c r="J39" i="10"/>
  <c r="J93" i="10"/>
  <c r="J84" i="10"/>
  <c r="L36" i="21"/>
  <c r="L28" i="21"/>
  <c r="J69" i="10"/>
  <c r="J60" i="10"/>
  <c r="J52" i="10"/>
  <c r="J44" i="10"/>
  <c r="J23" i="10"/>
  <c r="J89" i="10"/>
  <c r="J81" i="10"/>
  <c r="J50" i="13"/>
  <c r="J42" i="13"/>
  <c r="J30" i="13"/>
  <c r="J33" i="15"/>
  <c r="J44" i="17"/>
  <c r="J35" i="17"/>
  <c r="J26" i="17"/>
  <c r="F9" i="21"/>
  <c r="L33" i="21"/>
  <c r="J66" i="10"/>
  <c r="J57" i="10"/>
  <c r="J49" i="10"/>
  <c r="J41" i="10"/>
  <c r="J95" i="10"/>
  <c r="J86" i="10"/>
  <c r="F8" i="21"/>
  <c r="L39" i="21"/>
  <c r="L30" i="21"/>
  <c r="E66" i="2" l="1" a="1"/>
  <c r="E66" i="2" s="1"/>
  <c r="M38" i="2" a="1"/>
  <c r="M38" i="2" s="1"/>
  <c r="N38" i="2" a="1"/>
  <c r="N38" i="2" s="1"/>
  <c r="L41" i="2" a="1"/>
  <c r="L41" i="2" s="1"/>
  <c r="I85" i="2" a="1"/>
  <c r="I85" i="2" s="1"/>
  <c r="D38" i="2" a="1"/>
  <c r="D38" i="2" s="1"/>
  <c r="H38" i="2" a="1"/>
  <c r="H38" i="2" s="1"/>
  <c r="K40" i="2" a="1"/>
  <c r="K40" i="2" s="1"/>
  <c r="K38" i="2" a="1"/>
  <c r="K38" i="2" s="1"/>
  <c r="L38" i="2" a="1"/>
  <c r="L38" i="2" s="1"/>
  <c r="K41" i="2" a="1"/>
  <c r="K41" i="2" s="1"/>
  <c r="K51" i="2" a="1"/>
  <c r="K51" i="2" s="1"/>
  <c r="I48" i="2" a="1"/>
  <c r="I48" i="2" s="1"/>
  <c r="I93" i="2" a="1"/>
  <c r="I93" i="2" s="1"/>
  <c r="F39" i="2" a="1"/>
  <c r="F39" i="2" s="1"/>
  <c r="E87" i="2" a="1"/>
  <c r="E87" i="2" s="1"/>
  <c r="H39" i="2" a="1"/>
  <c r="H39" i="2" s="1"/>
  <c r="E89" i="2" a="1"/>
  <c r="E89" i="2" s="1"/>
  <c r="C49" i="2" a="1"/>
  <c r="C49" i="2" s="1"/>
  <c r="D41" i="2" a="1"/>
  <c r="D41" i="2" s="1"/>
  <c r="N42" i="2" a="1"/>
  <c r="N42" i="2" s="1"/>
  <c r="C94" i="2" a="1"/>
  <c r="C94" i="2" s="1"/>
  <c r="L40" i="2" a="1"/>
  <c r="L40" i="2" s="1"/>
  <c r="H45" i="2" a="1"/>
  <c r="H45" i="2" s="1"/>
  <c r="N48" i="2" a="1"/>
  <c r="N48" i="2" s="1"/>
  <c r="I46" i="2" a="1"/>
  <c r="I46" i="2" s="1"/>
  <c r="D50" i="2" a="1"/>
  <c r="D50" i="2" s="1"/>
  <c r="L50" i="2" a="1"/>
  <c r="L50" i="2" s="1"/>
  <c r="F45" i="2" a="1"/>
  <c r="F45" i="2" s="1"/>
  <c r="H50" i="2" a="1"/>
  <c r="H50" i="2" s="1"/>
  <c r="J49" i="2" a="1"/>
  <c r="J49" i="2" s="1"/>
  <c r="N39" i="2" a="1"/>
  <c r="N39" i="2" s="1"/>
  <c r="D48" i="2" a="1"/>
  <c r="D48" i="2" s="1"/>
  <c r="M42" i="2" a="1"/>
  <c r="M42" i="2" s="1"/>
  <c r="D51" i="2" a="1"/>
  <c r="D51" i="2" s="1"/>
  <c r="D49" i="2" a="1"/>
  <c r="D49" i="2" s="1"/>
  <c r="N50" i="2" a="1"/>
  <c r="N50" i="2" s="1"/>
  <c r="M39" i="2" a="1"/>
  <c r="M39" i="2" s="1"/>
  <c r="H43" i="2" a="1"/>
  <c r="H43" i="2" s="1"/>
  <c r="L51" i="2" a="1"/>
  <c r="L51" i="2" s="1"/>
  <c r="E95" i="2" a="1"/>
  <c r="E95" i="2" s="1"/>
  <c r="D43" i="2" a="1"/>
  <c r="D43" i="2" s="1"/>
  <c r="C93" i="2" a="1"/>
  <c r="C93" i="2" s="1"/>
  <c r="H40" i="2" a="1"/>
  <c r="H40" i="2" s="1"/>
  <c r="E88" i="2" a="1"/>
  <c r="E88" i="2" s="1"/>
  <c r="E98" i="2" a="1"/>
  <c r="E98" i="2" s="1"/>
  <c r="N45" i="2" a="1"/>
  <c r="N45" i="2" s="1"/>
  <c r="H49" i="2" a="1"/>
  <c r="H49" i="2" s="1"/>
  <c r="E96" i="2" a="1"/>
  <c r="E96" i="2" s="1"/>
  <c r="L43" i="2" a="1"/>
  <c r="L43" i="2" s="1"/>
  <c r="K50" i="2" a="1"/>
  <c r="K50" i="2" s="1"/>
  <c r="D42" i="2" a="1"/>
  <c r="D42" i="2" s="1"/>
  <c r="E97" i="2" a="1"/>
  <c r="E97" i="2" s="1"/>
  <c r="K48" i="2" a="1"/>
  <c r="K48" i="2" s="1"/>
  <c r="E94" i="2" a="1"/>
  <c r="E94" i="2" s="1"/>
  <c r="M45" i="2" a="1"/>
  <c r="M45" i="2" s="1"/>
  <c r="I49" i="2" a="1"/>
  <c r="I49" i="2" s="1"/>
  <c r="L42" i="2" a="1"/>
  <c r="L42" i="2" s="1"/>
  <c r="L45" i="2" a="1"/>
  <c r="L45" i="2" s="1"/>
  <c r="K43" i="2" a="1"/>
  <c r="K43" i="2" s="1"/>
  <c r="M43" i="2" a="1"/>
  <c r="M43" i="2" s="1"/>
  <c r="M50" i="2" a="1"/>
  <c r="M50" i="2" s="1"/>
  <c r="J50" i="2" a="1"/>
  <c r="J50" i="2" s="1"/>
  <c r="M41" i="2" a="1"/>
  <c r="M41" i="2" s="1"/>
  <c r="F41" i="2" a="1"/>
  <c r="F41" i="2" s="1"/>
  <c r="K45" i="2" a="1"/>
  <c r="K45" i="2" s="1"/>
  <c r="F43" i="2" a="1"/>
  <c r="F43" i="2" s="1"/>
  <c r="G93" i="2" a="1"/>
  <c r="G93" i="2" s="1"/>
  <c r="D40" i="2" a="1"/>
  <c r="D40" i="2" s="1"/>
  <c r="F50" i="2" a="1"/>
  <c r="F50" i="2" s="1"/>
  <c r="F49" i="2" a="1"/>
  <c r="F49" i="2" s="1"/>
  <c r="H41" i="2" a="1"/>
  <c r="H41" i="2" s="1"/>
  <c r="M51" i="2" a="1"/>
  <c r="M51" i="2" s="1"/>
  <c r="N40" i="2" a="1"/>
  <c r="N40" i="2" s="1"/>
  <c r="M40" i="2" a="1"/>
  <c r="M40" i="2" s="1"/>
  <c r="G94" i="2" a="1"/>
  <c r="G94" i="2" s="1"/>
  <c r="K49" i="2" a="1"/>
  <c r="K49" i="2" s="1"/>
  <c r="E86" i="2" a="1"/>
  <c r="E86" i="2" s="1"/>
  <c r="L39" i="2" a="1"/>
  <c r="L39" i="2" s="1"/>
  <c r="H42" i="2" a="1"/>
  <c r="H42" i="2" s="1"/>
  <c r="L48" i="2" a="1"/>
  <c r="L48" i="2" s="1"/>
  <c r="M49" i="2" a="1"/>
  <c r="M49" i="2" s="1"/>
  <c r="I50" i="2" a="1"/>
  <c r="I50" i="2" s="1"/>
  <c r="F48" i="2" a="1"/>
  <c r="F48" i="2" s="1"/>
  <c r="D39" i="2" a="1"/>
  <c r="D39" i="2" s="1"/>
  <c r="H51" i="2" a="1"/>
  <c r="H51" i="2" s="1"/>
  <c r="E90" i="2" a="1"/>
  <c r="E90" i="2" s="1"/>
  <c r="I51" i="2" a="1"/>
  <c r="I51" i="2" s="1"/>
  <c r="H94" i="2" a="1"/>
  <c r="H94" i="2" s="1"/>
  <c r="C48" i="2" a="1"/>
  <c r="C48" i="2" s="1"/>
  <c r="K42" i="2" a="1"/>
  <c r="K42" i="2" s="1"/>
  <c r="F40" i="2" a="1"/>
  <c r="F40" i="2" s="1"/>
  <c r="N43" i="2" a="1"/>
  <c r="N43" i="2" s="1"/>
  <c r="I27" i="2" a="1"/>
  <c r="I27" i="2" s="1"/>
  <c r="I25" i="2" a="1"/>
  <c r="I25" i="2" s="1"/>
  <c r="E93" i="2" a="1"/>
  <c r="E93" i="2" s="1"/>
  <c r="I37" i="2" a="1"/>
  <c r="I37" i="2" s="1"/>
  <c r="I33" i="2" a="1"/>
  <c r="I33" i="2" s="1"/>
  <c r="K67" i="2" a="1"/>
  <c r="K67" i="2" s="1"/>
  <c r="I74" i="2" a="1"/>
  <c r="I74" i="2" s="1"/>
  <c r="I31" i="2" a="1"/>
  <c r="I31" i="2" s="1"/>
  <c r="I28" i="2" a="1"/>
  <c r="I28" i="2" s="1"/>
  <c r="E91" i="2" a="1"/>
  <c r="E91" i="2" s="1"/>
  <c r="E92" i="2" a="1"/>
  <c r="E92" i="2" s="1"/>
  <c r="I70" i="2" a="1"/>
  <c r="I70" i="2" s="1"/>
  <c r="F44" i="2" a="1"/>
  <c r="F44" i="2" s="1"/>
  <c r="L46" i="2" a="1"/>
  <c r="L46" i="2" s="1"/>
  <c r="L44" i="2" a="1"/>
  <c r="L44" i="2" s="1"/>
  <c r="K46" i="2" a="1"/>
  <c r="K46" i="2" s="1"/>
  <c r="K44" i="2" a="1"/>
  <c r="K44" i="2" s="1"/>
  <c r="D46" i="2" a="1"/>
  <c r="D46" i="2" s="1"/>
  <c r="D44" i="2" a="1"/>
  <c r="D44" i="2" s="1"/>
  <c r="M46" i="2" a="1"/>
  <c r="M46" i="2" s="1"/>
  <c r="M44" i="2" a="1"/>
  <c r="M44" i="2" s="1"/>
  <c r="H46" i="2" a="1"/>
  <c r="H46" i="2" s="1"/>
  <c r="H44" i="2" a="1"/>
  <c r="H44" i="2" s="1"/>
  <c r="N46" i="2" a="1"/>
  <c r="N46" i="2" s="1"/>
  <c r="N44" i="2" a="1"/>
  <c r="N44" i="2" s="1"/>
  <c r="D47" i="2" a="1"/>
  <c r="D47" i="2" s="1"/>
  <c r="K47" i="2" a="1"/>
  <c r="K47" i="2" s="1"/>
  <c r="L47" i="2" a="1"/>
  <c r="L47" i="2" s="1"/>
  <c r="H47" i="2" a="1"/>
  <c r="H47" i="2" s="1"/>
  <c r="N47" i="2" a="1"/>
  <c r="N47" i="2" s="1"/>
  <c r="I47" i="2" a="1"/>
  <c r="I47" i="2" s="1"/>
  <c r="M47" i="2" a="1"/>
  <c r="M47" i="2" s="1"/>
  <c r="I29" i="2" a="1"/>
  <c r="I29" i="2" s="1"/>
  <c r="I67" i="2" a="1"/>
  <c r="I67" i="2" s="1"/>
  <c r="I34" i="2" a="1"/>
  <c r="I34" i="2" s="1"/>
  <c r="I23" i="2" a="1"/>
  <c r="I23" i="2" s="1"/>
  <c r="I69" i="2" a="1"/>
  <c r="I69" i="2" s="1"/>
  <c r="I71" i="2" a="1"/>
  <c r="I71" i="2" s="1"/>
  <c r="I36" i="2" a="1"/>
  <c r="I36" i="2" s="1"/>
  <c r="I79" i="2" a="1"/>
  <c r="I79" i="2" s="1"/>
  <c r="I82" i="2" a="1"/>
  <c r="I82" i="2" s="1"/>
  <c r="I66" i="2" a="1"/>
  <c r="I66" i="2" s="1"/>
  <c r="I84" i="2" a="1"/>
  <c r="I84" i="2" s="1"/>
  <c r="I22" i="2" a="1"/>
  <c r="I22" i="2" s="1"/>
  <c r="I77" i="2" a="1"/>
  <c r="I77" i="2" s="1"/>
  <c r="I64" i="2" a="1"/>
  <c r="I64" i="2" s="1"/>
  <c r="I19" i="2" a="1"/>
  <c r="I19" i="2" s="1"/>
  <c r="I32" i="2" a="1"/>
  <c r="I32" i="2" s="1"/>
  <c r="I73" i="2" a="1"/>
  <c r="I73" i="2" s="1"/>
  <c r="I35" i="2" a="1"/>
  <c r="I35" i="2" s="1"/>
  <c r="I83" i="2" a="1"/>
  <c r="I83" i="2" s="1"/>
  <c r="I30" i="2" a="1"/>
  <c r="I30" i="2" s="1"/>
  <c r="I65" i="2" a="1"/>
  <c r="I65" i="2" s="1"/>
  <c r="I20" i="2" a="1"/>
  <c r="I20" i="2" s="1"/>
  <c r="K71" i="2" a="1"/>
  <c r="K71" i="2" s="1"/>
  <c r="I78" i="2" a="1"/>
  <c r="I78" i="2" s="1"/>
  <c r="I68" i="2" a="1"/>
  <c r="I68" i="2" s="1"/>
  <c r="K70" i="2" a="1"/>
  <c r="K70" i="2" s="1"/>
  <c r="I75" i="2" a="1"/>
  <c r="I75" i="2" s="1"/>
  <c r="I80" i="2" a="1"/>
  <c r="I80" i="2" s="1"/>
  <c r="K66" i="2" a="1"/>
  <c r="K66" i="2" s="1"/>
  <c r="L64" i="2" a="1"/>
  <c r="L64" i="2" s="1"/>
  <c r="J36" i="2" a="1"/>
  <c r="J36" i="2" s="1"/>
  <c r="J67" i="2" a="1"/>
  <c r="J67" i="2" s="1"/>
  <c r="J64" i="2" a="1"/>
  <c r="J64" i="2" s="1"/>
  <c r="J71" i="2" a="1"/>
  <c r="J71" i="2" s="1"/>
  <c r="J37" i="2" a="1"/>
  <c r="J37" i="2" s="1"/>
  <c r="J19" i="2" a="1"/>
  <c r="J19" i="2" s="1"/>
  <c r="J20" i="2" a="1"/>
  <c r="J20" i="2" s="1"/>
  <c r="J66" i="2" a="1"/>
  <c r="J66" i="2" s="1"/>
  <c r="J25" i="2" a="1"/>
  <c r="J25" i="2" s="1"/>
  <c r="J70" i="2" a="1"/>
  <c r="J70" i="2" s="1"/>
  <c r="J65" i="2" a="1"/>
  <c r="J65" i="2" s="1"/>
  <c r="J18" i="2" a="1"/>
  <c r="J18" i="2" s="1"/>
  <c r="J27" i="2" a="1"/>
  <c r="J27" i="2" s="1"/>
  <c r="K21" i="2" a="1"/>
  <c r="K21" i="2" s="1"/>
  <c r="F70" i="2" a="1"/>
  <c r="F70" i="2" s="1"/>
  <c r="C34" i="2" a="1"/>
  <c r="C34" i="2" s="1"/>
  <c r="G73" i="2" a="1"/>
  <c r="G73" i="2" s="1"/>
  <c r="E65" i="2" a="1"/>
  <c r="E65" i="2" s="1"/>
  <c r="C33" i="2" a="1"/>
  <c r="C33" i="2" s="1"/>
  <c r="E69" i="2" a="1"/>
  <c r="E69" i="2" s="1"/>
  <c r="G82" i="2" a="1"/>
  <c r="G82" i="2" s="1"/>
  <c r="F71" i="2" a="1"/>
  <c r="F71" i="2" s="1"/>
  <c r="G81" i="2" a="1"/>
  <c r="G81" i="2" s="1"/>
  <c r="E71" i="2" a="1"/>
  <c r="E71" i="2" s="1"/>
  <c r="C73" i="2" a="1"/>
  <c r="C73" i="2" s="1"/>
  <c r="F69" i="2" a="1"/>
  <c r="F69" i="2" s="1"/>
  <c r="F67" i="2" a="1"/>
  <c r="F67" i="2" s="1"/>
  <c r="E68" i="2" a="1"/>
  <c r="E68" i="2" s="1"/>
  <c r="F68" i="2" a="1"/>
  <c r="F68" i="2" s="1"/>
  <c r="H84" i="2" a="1"/>
  <c r="H84" i="2" s="1"/>
  <c r="G84" i="2" a="1"/>
  <c r="G84" i="2" s="1"/>
  <c r="G80" i="2" a="1"/>
  <c r="G80" i="2" s="1"/>
  <c r="G83" i="2" a="1"/>
  <c r="G83" i="2" s="1"/>
  <c r="G75" i="2" a="1"/>
  <c r="G75" i="2" s="1"/>
  <c r="G79" i="2" a="1"/>
  <c r="G79" i="2" s="1"/>
  <c r="G77" i="2" a="1"/>
  <c r="G77" i="2" s="1"/>
  <c r="G74" i="2" a="1"/>
  <c r="G74" i="2" s="1"/>
  <c r="G76" i="2" a="1"/>
  <c r="G76" i="2" s="1"/>
  <c r="G78" i="2" a="1"/>
  <c r="G78" i="2" s="1"/>
  <c r="I242" i="19" a="1"/>
  <c r="I242" i="19" s="1"/>
  <c r="I229" i="19" a="1"/>
  <c r="I229" i="19" s="1"/>
  <c r="I142" i="19" a="1"/>
  <c r="I142" i="19" s="1"/>
  <c r="I173" i="19" a="1"/>
  <c r="I173" i="19" s="1"/>
  <c r="I252" i="19" a="1"/>
  <c r="I252" i="19" s="1"/>
  <c r="I85" i="19" a="1"/>
  <c r="I85" i="19" s="1"/>
  <c r="I186" i="19" a="1"/>
  <c r="I186" i="19" s="1"/>
  <c r="I43" i="19" a="1"/>
  <c r="I43" i="19" s="1"/>
  <c r="I181" i="19" a="1"/>
  <c r="I181" i="19" s="1"/>
  <c r="I290" i="19" a="1"/>
  <c r="I290" i="19" s="1"/>
  <c r="I214" i="19" a="1"/>
  <c r="I214" i="19" s="1"/>
  <c r="I376" i="19" a="1"/>
  <c r="I376" i="19" s="1"/>
  <c r="I77" i="19" a="1"/>
  <c r="I77" i="19" s="1"/>
  <c r="I314" i="19" a="1"/>
  <c r="I314" i="19" s="1"/>
  <c r="I33" i="19" a="1"/>
  <c r="I33" i="19" s="1"/>
  <c r="I131" i="19" a="1"/>
  <c r="I131" i="19" s="1"/>
  <c r="I182" i="19" a="1"/>
  <c r="I182" i="19" s="1"/>
  <c r="I277" i="19" a="1"/>
  <c r="I277" i="19" s="1"/>
  <c r="I86" i="19" a="1"/>
  <c r="I86" i="19" s="1"/>
  <c r="I373" i="19" a="1"/>
  <c r="I373" i="19" s="1"/>
  <c r="I325" i="19" a="1"/>
  <c r="I325" i="19" s="1"/>
  <c r="I323" i="19" a="1"/>
  <c r="I323" i="19" s="1"/>
  <c r="I212" i="19" a="1"/>
  <c r="I212" i="19" s="1"/>
  <c r="I42" i="19" a="1"/>
  <c r="I42" i="19" s="1"/>
  <c r="I339" i="19" a="1"/>
  <c r="I339" i="19" s="1"/>
  <c r="I220" i="19" a="1"/>
  <c r="I220" i="19" s="1"/>
  <c r="I377" i="19" a="1"/>
  <c r="I377" i="19" s="1"/>
  <c r="I254" i="19" a="1"/>
  <c r="I254" i="19" s="1"/>
  <c r="I52" i="19" a="1"/>
  <c r="I52" i="19" s="1"/>
  <c r="I100" i="19" a="1"/>
  <c r="I100" i="19" s="1"/>
  <c r="I153" i="19" a="1"/>
  <c r="I153" i="19" s="1"/>
  <c r="I307" i="19" a="1"/>
  <c r="I307" i="19" s="1"/>
  <c r="I350" i="19" a="1"/>
  <c r="I350" i="19" s="1"/>
  <c r="I395" i="19" a="1"/>
  <c r="I395" i="19" s="1"/>
  <c r="I253" i="19" a="1"/>
  <c r="I253" i="19" s="1"/>
  <c r="I26" i="19" a="1"/>
  <c r="I26" i="19" s="1"/>
  <c r="I70" i="19" a="1"/>
  <c r="I70" i="19" s="1"/>
  <c r="I112" i="19" a="1"/>
  <c r="I112" i="19" s="1"/>
  <c r="I308" i="19" a="1"/>
  <c r="I308" i="19" s="1"/>
  <c r="I351" i="19" a="1"/>
  <c r="I351" i="19" s="1"/>
  <c r="I401" i="19" a="1"/>
  <c r="I401" i="19" s="1"/>
  <c r="I230" i="19" a="1"/>
  <c r="I230" i="19" s="1"/>
  <c r="I279" i="19" a="1"/>
  <c r="I279" i="19" s="1"/>
  <c r="I44" i="19" a="1"/>
  <c r="I44" i="19" s="1"/>
  <c r="I87" i="19" a="1"/>
  <c r="I87" i="19" s="1"/>
  <c r="I157" i="19" a="1"/>
  <c r="I157" i="19" s="1"/>
  <c r="I301" i="19" a="1"/>
  <c r="I301" i="19" s="1"/>
  <c r="I367" i="19" a="1"/>
  <c r="I367" i="19" s="1"/>
  <c r="I184" i="19" a="1"/>
  <c r="I184" i="19" s="1"/>
  <c r="I231" i="19" a="1"/>
  <c r="I231" i="19" s="1"/>
  <c r="I20" i="19" a="1"/>
  <c r="I20" i="19" s="1"/>
  <c r="I60" i="19" a="1"/>
  <c r="I60" i="19" s="1"/>
  <c r="I134" i="19" a="1"/>
  <c r="I134" i="19" s="1"/>
  <c r="I345" i="19" a="1"/>
  <c r="I345" i="19" s="1"/>
  <c r="I177" i="19" a="1"/>
  <c r="I177" i="19" s="1"/>
  <c r="I216" i="19" a="1"/>
  <c r="I216" i="19" s="1"/>
  <c r="I282" i="19" a="1"/>
  <c r="I282" i="19" s="1"/>
  <c r="I46" i="19" a="1"/>
  <c r="I46" i="19" s="1"/>
  <c r="I89" i="19" a="1"/>
  <c r="I89" i="19" s="1"/>
  <c r="I137" i="19" a="1"/>
  <c r="I137" i="19" s="1"/>
  <c r="I303" i="19" a="1"/>
  <c r="I303" i="19" s="1"/>
  <c r="I356" i="19" a="1"/>
  <c r="I356" i="19" s="1"/>
  <c r="I170" i="19" a="1"/>
  <c r="I170" i="19" s="1"/>
  <c r="I225" i="19" a="1"/>
  <c r="I225" i="19" s="1"/>
  <c r="I270" i="19" a="1"/>
  <c r="I270" i="19" s="1"/>
  <c r="I38" i="19" a="1"/>
  <c r="I38" i="19" s="1"/>
  <c r="I107" i="19" a="1"/>
  <c r="I107" i="19" s="1"/>
  <c r="I148" i="19" a="1"/>
  <c r="I148" i="19" s="1"/>
  <c r="I333" i="19" a="1"/>
  <c r="I333" i="19" s="1"/>
  <c r="I387" i="19" a="1"/>
  <c r="I387" i="19" s="1"/>
  <c r="I226" i="19" a="1"/>
  <c r="I226" i="19" s="1"/>
  <c r="I271" i="19" a="1"/>
  <c r="I271" i="19" s="1"/>
  <c r="I40" i="19" a="1"/>
  <c r="I40" i="19" s="1"/>
  <c r="I83" i="19" a="1"/>
  <c r="I83" i="19" s="1"/>
  <c r="I161" i="19" a="1"/>
  <c r="I161" i="19" s="1"/>
  <c r="I322" i="19" a="1"/>
  <c r="I322" i="19" s="1"/>
  <c r="I388" i="19" a="1"/>
  <c r="I388" i="19" s="1"/>
  <c r="I251" i="19" a="1"/>
  <c r="I251" i="19" s="1"/>
  <c r="I24" i="19" a="1"/>
  <c r="I24" i="19" s="1"/>
  <c r="I68" i="19" a="1"/>
  <c r="I68" i="19" s="1"/>
  <c r="I110" i="19" a="1"/>
  <c r="I110" i="19" s="1"/>
  <c r="I150" i="19" a="1"/>
  <c r="I150" i="19" s="1"/>
  <c r="I349" i="19" a="1"/>
  <c r="I349" i="19" s="1"/>
  <c r="I190" i="19" a="1"/>
  <c r="I190" i="19" s="1"/>
  <c r="I228" i="19" a="1"/>
  <c r="I228" i="19" s="1"/>
  <c r="I25" i="19" a="1"/>
  <c r="I25" i="19" s="1"/>
  <c r="I69" i="19" a="1"/>
  <c r="I69" i="19" s="1"/>
  <c r="I111" i="19" a="1"/>
  <c r="I111" i="19" s="1"/>
  <c r="I162" i="19" a="1"/>
  <c r="I162" i="19" s="1"/>
  <c r="I315" i="19" a="1"/>
  <c r="I315" i="19" s="1"/>
  <c r="I360" i="19" a="1"/>
  <c r="I360" i="19" s="1"/>
  <c r="I174" i="19" a="1"/>
  <c r="I174" i="19" s="1"/>
  <c r="I221" i="19" a="1"/>
  <c r="I221" i="19" s="1"/>
  <c r="I261" i="19" a="1"/>
  <c r="I261" i="19" s="1"/>
  <c r="I34" i="19" a="1"/>
  <c r="I34" i="19" s="1"/>
  <c r="I78" i="19" a="1"/>
  <c r="I78" i="19" s="1"/>
  <c r="I132" i="19" a="1"/>
  <c r="I132" i="19" s="1"/>
  <c r="I316" i="19" a="1"/>
  <c r="I316" i="19" s="1"/>
  <c r="I361" i="19" a="1"/>
  <c r="I361" i="19" s="1"/>
  <c r="I175" i="19" a="1"/>
  <c r="I175" i="19" s="1"/>
  <c r="I244" i="19" a="1"/>
  <c r="I244" i="19" s="1"/>
  <c r="I19" i="19" a="1"/>
  <c r="I19" i="19" s="1"/>
  <c r="I59" i="19" a="1"/>
  <c r="I59" i="19" s="1"/>
  <c r="I120" i="19" a="1"/>
  <c r="I120" i="19" s="1"/>
  <c r="I309" i="19" a="1"/>
  <c r="I309" i="19" s="1"/>
  <c r="I385" i="19" a="1"/>
  <c r="I385" i="19" s="1"/>
  <c r="I193" i="19" a="1"/>
  <c r="I193" i="19" s="1"/>
  <c r="I247" i="19" a="1"/>
  <c r="I247" i="19" s="1"/>
  <c r="I28" i="19" a="1"/>
  <c r="I28" i="19" s="1"/>
  <c r="I80" i="19" a="1"/>
  <c r="I80" i="19" s="1"/>
  <c r="I146" i="19" a="1"/>
  <c r="I146" i="19" s="1"/>
  <c r="I354" i="19" a="1"/>
  <c r="I354" i="19" s="1"/>
  <c r="I185" i="19" a="1"/>
  <c r="I185" i="19" s="1"/>
  <c r="I224" i="19" a="1"/>
  <c r="I224" i="19" s="1"/>
  <c r="I21" i="19" a="1"/>
  <c r="I21" i="19" s="1"/>
  <c r="I105" i="19" a="1"/>
  <c r="I105" i="19" s="1"/>
  <c r="I147" i="19" a="1"/>
  <c r="I147" i="19" s="1"/>
  <c r="I320" i="19" a="1"/>
  <c r="I320" i="19" s="1"/>
  <c r="I370" i="19" a="1"/>
  <c r="I370" i="19" s="1"/>
  <c r="I178" i="19" a="1"/>
  <c r="I178" i="19" s="1"/>
  <c r="I238" i="19" a="1"/>
  <c r="I238" i="19" s="1"/>
  <c r="I284" i="19" a="1"/>
  <c r="I284" i="19" s="1"/>
  <c r="I48" i="19" a="1"/>
  <c r="I48" i="19" s="1"/>
  <c r="I116" i="19" a="1"/>
  <c r="I116" i="19" s="1"/>
  <c r="I304" i="19" a="1"/>
  <c r="I304" i="19" s="1"/>
  <c r="I347" i="19" a="1"/>
  <c r="I347" i="19" s="1"/>
  <c r="I171" i="19" a="1"/>
  <c r="I171" i="19" s="1"/>
  <c r="I240" i="19" a="1"/>
  <c r="I240" i="19" s="1"/>
  <c r="I285" i="19" a="1"/>
  <c r="I285" i="19" s="1"/>
  <c r="I49" i="19" a="1"/>
  <c r="I49" i="19" s="1"/>
  <c r="I117" i="19" a="1"/>
  <c r="I117" i="19" s="1"/>
  <c r="I358" i="19" a="1"/>
  <c r="I358" i="19" s="1"/>
  <c r="I172" i="19" a="1"/>
  <c r="I172" i="19" s="1"/>
  <c r="I76" i="19" a="1"/>
  <c r="I76" i="19" s="1"/>
  <c r="I27" i="19" a="1"/>
  <c r="I27" i="19" s="1"/>
  <c r="I71" i="19" a="1"/>
  <c r="I71" i="19" s="1"/>
  <c r="I133" i="19" a="1"/>
  <c r="I133" i="19" s="1"/>
  <c r="I317" i="19" a="1"/>
  <c r="I317" i="19" s="1"/>
  <c r="I405" i="19" a="1"/>
  <c r="I405" i="19" s="1"/>
  <c r="I215" i="19" a="1"/>
  <c r="I215" i="19" s="1"/>
  <c r="I255" i="19" a="1"/>
  <c r="I255" i="19" s="1"/>
  <c r="I36" i="19" a="1"/>
  <c r="I36" i="19" s="1"/>
  <c r="I88" i="19" a="1"/>
  <c r="I88" i="19" s="1"/>
  <c r="I158" i="19" a="1"/>
  <c r="I158" i="19" s="1"/>
  <c r="I369" i="19" a="1"/>
  <c r="I369" i="19" s="1"/>
  <c r="I194" i="19" a="1"/>
  <c r="I194" i="19" s="1"/>
  <c r="I237" i="19" a="1"/>
  <c r="I237" i="19" s="1"/>
  <c r="I29" i="19" a="1"/>
  <c r="I29" i="19" s="1"/>
  <c r="I73" i="19" a="1"/>
  <c r="I73" i="19" s="1"/>
  <c r="I115" i="19" a="1"/>
  <c r="I115" i="19" s="1"/>
  <c r="I160" i="19" a="1"/>
  <c r="I160" i="19" s="1"/>
  <c r="I332" i="19" a="1"/>
  <c r="I332" i="19" s="1"/>
  <c r="I380" i="19" a="1"/>
  <c r="I380" i="19" s="1"/>
  <c r="I249" i="19" a="1"/>
  <c r="I249" i="19" s="1"/>
  <c r="I22" i="19" a="1"/>
  <c r="I22" i="19" s="1"/>
  <c r="I74" i="19" a="1"/>
  <c r="I74" i="19" s="1"/>
  <c r="I126" i="19" a="1"/>
  <c r="I126" i="19" s="1"/>
  <c r="I312" i="19" a="1"/>
  <c r="I312" i="19" s="1"/>
  <c r="I371" i="19" a="1"/>
  <c r="I371" i="19" s="1"/>
  <c r="I210" i="19" a="1"/>
  <c r="I210" i="19" s="1"/>
  <c r="I250" i="19" a="1"/>
  <c r="I250" i="19" s="1"/>
  <c r="I23" i="19" a="1"/>
  <c r="I23" i="19" s="1"/>
  <c r="I67" i="19" a="1"/>
  <c r="I67" i="19" s="1"/>
  <c r="I139" i="19" a="1"/>
  <c r="I139" i="19" s="1"/>
  <c r="I305" i="19" a="1"/>
  <c r="I305" i="19" s="1"/>
  <c r="I372" i="19" a="1"/>
  <c r="I372" i="19" s="1"/>
  <c r="I180" i="19" a="1"/>
  <c r="I180" i="19" s="1"/>
  <c r="I41" i="19" a="1"/>
  <c r="I41" i="19" s="1"/>
  <c r="I84" i="19" a="1"/>
  <c r="I84" i="19" s="1"/>
  <c r="I130" i="19" a="1"/>
  <c r="I130" i="19" s="1"/>
  <c r="I188" i="19"/>
  <c r="I241" i="19"/>
  <c r="I141" i="19" a="1"/>
  <c r="I141" i="19" s="1"/>
  <c r="I299" i="19" a="1"/>
  <c r="I299" i="19" s="1"/>
  <c r="I341" i="19" a="1"/>
  <c r="I341" i="19" s="1"/>
  <c r="I383" i="19" a="1"/>
  <c r="I383" i="19" s="1"/>
  <c r="I191" i="19" a="1"/>
  <c r="I191" i="19" s="1"/>
  <c r="I243" i="19" a="1"/>
  <c r="I243" i="19" s="1"/>
  <c r="I169" i="19" a="1"/>
  <c r="I169" i="19" s="1"/>
  <c r="I53" i="19" a="1"/>
  <c r="I53" i="19" s="1"/>
  <c r="I102" i="19" a="1"/>
  <c r="I102" i="19" s="1"/>
  <c r="I154" i="19" a="1"/>
  <c r="I154" i="19" s="1"/>
  <c r="I300" i="19" a="1"/>
  <c r="I300" i="19" s="1"/>
  <c r="I343" i="19" a="1"/>
  <c r="I343" i="19" s="1"/>
  <c r="I384" i="19" a="1"/>
  <c r="I384" i="19" s="1"/>
  <c r="I222" i="19" a="1"/>
  <c r="I222" i="19" s="1"/>
  <c r="I265" i="19" a="1"/>
  <c r="I265" i="19" s="1"/>
  <c r="I35" i="19" a="1"/>
  <c r="I35" i="19" s="1"/>
  <c r="I79" i="19" a="1"/>
  <c r="I79" i="19" s="1"/>
  <c r="I145" i="19" a="1"/>
  <c r="I145" i="19" s="1"/>
  <c r="I176" i="19" a="1"/>
  <c r="I176" i="19" s="1"/>
  <c r="I223" i="19" a="1"/>
  <c r="I223" i="19" s="1"/>
  <c r="I266" i="19" a="1"/>
  <c r="I266" i="19" s="1"/>
  <c r="I45" i="19" a="1"/>
  <c r="I45" i="19" s="1"/>
  <c r="I104" i="19" a="1"/>
  <c r="I104" i="19" s="1"/>
  <c r="I319" i="19" a="1"/>
  <c r="I319" i="19" s="1"/>
  <c r="I298" i="19" a="1"/>
  <c r="I298" i="19" s="1"/>
  <c r="I248" i="19" a="1"/>
  <c r="I248" i="19" s="1"/>
  <c r="I37" i="19" a="1"/>
  <c r="I37" i="19" s="1"/>
  <c r="I81" i="19" a="1"/>
  <c r="I81" i="19" s="1"/>
  <c r="I122" i="19" a="1"/>
  <c r="I122" i="19" s="1"/>
  <c r="I346" i="19" a="1"/>
  <c r="I346" i="19" s="1"/>
  <c r="I386" i="19" a="1"/>
  <c r="I386" i="19" s="1"/>
  <c r="I257" i="19" a="1"/>
  <c r="I257" i="19" s="1"/>
  <c r="I30" i="19" a="1"/>
  <c r="I30" i="19" s="1"/>
  <c r="I82" i="19" a="1"/>
  <c r="I82" i="19" s="1"/>
  <c r="I138" i="19" a="1"/>
  <c r="I138" i="19" s="1"/>
  <c r="I321" i="19" a="1"/>
  <c r="I321" i="19" s="1"/>
  <c r="I381" i="19" a="1"/>
  <c r="I381" i="19" s="1"/>
  <c r="I218" i="19" a="1"/>
  <c r="I218" i="19" s="1"/>
  <c r="I258" i="19" a="1"/>
  <c r="I258" i="19" s="1"/>
  <c r="I31" i="19" a="1"/>
  <c r="I31" i="19" s="1"/>
  <c r="I75" i="19" a="1"/>
  <c r="I75" i="19" s="1"/>
  <c r="I149" i="19" a="1"/>
  <c r="I149" i="19" s="1"/>
  <c r="I313" i="19" a="1"/>
  <c r="I313" i="19" s="1"/>
  <c r="L28" i="2" a="1"/>
  <c r="L28" i="2" s="1"/>
  <c r="K57" i="2" a="1"/>
  <c r="K57" i="2" s="1"/>
  <c r="E19" i="2" a="1"/>
  <c r="E19" i="2" s="1"/>
  <c r="D18" i="2" a="1"/>
  <c r="D18" i="2" s="1"/>
  <c r="M31" i="2" a="1"/>
  <c r="M31" i="2" s="1"/>
  <c r="L56" i="2" a="1"/>
  <c r="L56" i="2" s="1"/>
  <c r="E102" i="2" a="1"/>
  <c r="E102" i="2" s="1"/>
  <c r="C27" i="2" a="1"/>
  <c r="C27" i="2" s="1"/>
  <c r="F18" i="2" a="1"/>
  <c r="F18" i="2" s="1"/>
  <c r="E77" i="2" a="1"/>
  <c r="E77" i="2" s="1"/>
  <c r="H56" i="2" a="1"/>
  <c r="H56" i="2" s="1"/>
  <c r="D69" i="2" a="1"/>
  <c r="D69" i="2" s="1"/>
  <c r="D70" i="2" a="1"/>
  <c r="D70" i="2" s="1"/>
  <c r="F64" i="2" a="1"/>
  <c r="F64" i="2" s="1"/>
  <c r="H19" i="2" a="1"/>
  <c r="H19" i="2" s="1"/>
  <c r="L23" i="2" a="1"/>
  <c r="L23" i="2" s="1"/>
  <c r="F24" i="2" a="1"/>
  <c r="F24" i="2" s="1"/>
  <c r="K64" i="2" a="1"/>
  <c r="K64" i="2" s="1"/>
  <c r="K53" i="2" a="1"/>
  <c r="K53" i="2" s="1"/>
  <c r="H55" i="2" a="1"/>
  <c r="H55" i="2" s="1"/>
  <c r="C18" i="2" a="1"/>
  <c r="C18" i="2" s="1"/>
  <c r="D30" i="2" a="1"/>
  <c r="D30" i="2" s="1"/>
  <c r="D29" i="2" a="1"/>
  <c r="D29" i="2" s="1"/>
  <c r="K28" i="2" a="1"/>
  <c r="K28" i="2" s="1"/>
  <c r="K33" i="2" a="1"/>
  <c r="K33" i="2" s="1"/>
  <c r="H57" i="2" a="1"/>
  <c r="H57" i="2" s="1"/>
  <c r="L53" i="2" a="1"/>
  <c r="L53" i="2" s="1"/>
  <c r="E74" i="2" a="1"/>
  <c r="E74" i="2" s="1"/>
  <c r="H37" i="2" a="1"/>
  <c r="H37" i="2" s="1"/>
  <c r="C80" i="2" a="1"/>
  <c r="C80" i="2" s="1"/>
  <c r="E103" i="2" a="1"/>
  <c r="E103" i="2" s="1"/>
  <c r="L54" i="2" a="1"/>
  <c r="L54" i="2" s="1"/>
  <c r="H54" i="2" a="1"/>
  <c r="H54" i="2" s="1"/>
  <c r="H71" i="2" a="1"/>
  <c r="H71" i="2" s="1"/>
  <c r="L55" i="2" a="1"/>
  <c r="L55" i="2" s="1"/>
  <c r="E101" i="2" a="1"/>
  <c r="E101" i="2" s="1"/>
  <c r="N20" i="2" a="1"/>
  <c r="N20" i="2" s="1"/>
  <c r="E64" i="2" a="1"/>
  <c r="E64" i="2" s="1"/>
  <c r="C65" i="2" a="1"/>
  <c r="C65" i="2" s="1"/>
  <c r="C81" i="2" a="1"/>
  <c r="C81" i="2" s="1"/>
  <c r="N22" i="2" a="1"/>
  <c r="N22" i="2" s="1"/>
  <c r="E73" i="2" a="1"/>
  <c r="E73" i="2" s="1"/>
  <c r="E100" i="2" a="1"/>
  <c r="E100" i="2" s="1"/>
  <c r="K56" i="2" a="1"/>
  <c r="K56" i="2" s="1"/>
  <c r="G20" i="2" a="1"/>
  <c r="G20" i="2" s="1"/>
  <c r="L29" i="2" a="1"/>
  <c r="L29" i="2" s="1"/>
  <c r="K55" i="2" a="1"/>
  <c r="K55" i="2" s="1"/>
  <c r="H25" i="2" a="1"/>
  <c r="H25" i="2" s="1"/>
  <c r="L37" i="2" a="1"/>
  <c r="L37" i="2" s="1"/>
  <c r="K54" i="2" a="1"/>
  <c r="K54" i="2" s="1"/>
  <c r="G18" i="2" a="1"/>
  <c r="G18" i="2" s="1"/>
  <c r="M32" i="2" a="1"/>
  <c r="M32" i="2" s="1"/>
  <c r="N32" i="2" a="1"/>
  <c r="N32" i="2" s="1"/>
  <c r="C75" i="2" a="1"/>
  <c r="C75" i="2" s="1"/>
  <c r="K29" i="2" a="1"/>
  <c r="K29" i="2" s="1"/>
  <c r="N23" i="2" a="1"/>
  <c r="N23" i="2" s="1"/>
  <c r="E104" i="2" a="1"/>
  <c r="E104" i="2" s="1"/>
  <c r="D37" i="2" a="1"/>
  <c r="D37" i="2" s="1"/>
  <c r="D20" i="2" a="1"/>
  <c r="D20" i="2" s="1"/>
  <c r="L57" i="2" a="1"/>
  <c r="L57" i="2" s="1"/>
  <c r="M34" i="2" a="1"/>
  <c r="M34" i="2" s="1"/>
  <c r="L24" i="2" a="1"/>
  <c r="L24" i="2" s="1"/>
  <c r="H31" i="2" a="1"/>
  <c r="H31" i="2" s="1"/>
  <c r="C66" i="2" a="1"/>
  <c r="C66" i="2" s="1"/>
  <c r="E82" i="2" a="1"/>
  <c r="E82" i="2" s="1"/>
  <c r="E75" i="2" a="1"/>
  <c r="E75" i="2" s="1"/>
  <c r="H30" i="2" a="1"/>
  <c r="H30" i="2" s="1"/>
  <c r="N56" i="2" a="1"/>
  <c r="N56" i="2" s="1"/>
  <c r="H82" i="2" a="1"/>
  <c r="H82" i="2" s="1"/>
  <c r="H80" i="2" a="1"/>
  <c r="H80" i="2" s="1"/>
  <c r="L25" i="2" a="1"/>
  <c r="L25" i="2" s="1"/>
  <c r="H29" i="2" a="1"/>
  <c r="H29" i="2" s="1"/>
  <c r="H68" i="2" a="1"/>
  <c r="H68" i="2" s="1"/>
  <c r="C79" i="2" a="1"/>
  <c r="C79" i="2" s="1"/>
  <c r="C83" i="2" a="1"/>
  <c r="C83" i="2" s="1"/>
  <c r="C74" i="2" a="1"/>
  <c r="C74" i="2" s="1"/>
  <c r="N36" i="2" a="1"/>
  <c r="N36" i="2" s="1"/>
  <c r="K22" i="2" a="1"/>
  <c r="K22" i="2" s="1"/>
  <c r="L36" i="2" a="1"/>
  <c r="L36" i="2" s="1"/>
  <c r="N31" i="2" a="1"/>
  <c r="N31" i="2" s="1"/>
  <c r="G70" i="2" a="1"/>
  <c r="G70" i="2" s="1"/>
  <c r="E79" i="2" a="1"/>
  <c r="E79" i="2" s="1"/>
  <c r="C70" i="2" a="1"/>
  <c r="C70" i="2" s="1"/>
  <c r="H33" i="2" a="1"/>
  <c r="H33" i="2" s="1"/>
  <c r="M20" i="2" a="1"/>
  <c r="M20" i="2" s="1"/>
  <c r="C64" i="2" a="1"/>
  <c r="C64" i="2" s="1"/>
  <c r="H36" i="2" a="1"/>
  <c r="H36" i="2" s="1"/>
  <c r="K23" i="2" a="1"/>
  <c r="K23" i="2" s="1"/>
  <c r="D36" i="2" a="1"/>
  <c r="D36" i="2" s="1"/>
  <c r="H76" i="2" a="1"/>
  <c r="H76" i="2" s="1"/>
  <c r="E81" i="2" a="1"/>
  <c r="E81" i="2" s="1"/>
  <c r="F25" i="2" a="1"/>
  <c r="F25" i="2" s="1"/>
  <c r="H75" i="2" a="1"/>
  <c r="H75" i="2" s="1"/>
  <c r="N54" i="2" a="1"/>
  <c r="N54" i="2" s="1"/>
  <c r="H78" i="2" a="1"/>
  <c r="H78" i="2" s="1"/>
  <c r="K36" i="2" a="1"/>
  <c r="K36" i="2" s="1"/>
  <c r="K37" i="2" a="1"/>
  <c r="K37" i="2" s="1"/>
  <c r="F36" i="2" a="1"/>
  <c r="F36" i="2" s="1"/>
  <c r="N19" i="2" a="1"/>
  <c r="N19" i="2" s="1"/>
  <c r="C77" i="2" a="1"/>
  <c r="C77" i="2" s="1"/>
  <c r="H22" i="2" a="1"/>
  <c r="H22" i="2" s="1"/>
  <c r="D65" i="2" a="1"/>
  <c r="D65" i="2" s="1"/>
  <c r="H28" i="2" a="1"/>
  <c r="H28" i="2" s="1"/>
  <c r="G66" i="2" a="1"/>
  <c r="G66" i="2" s="1"/>
  <c r="K35" i="2" a="1"/>
  <c r="K35" i="2" s="1"/>
  <c r="K25" i="2" a="1"/>
  <c r="K25" i="2" s="1"/>
  <c r="C67" i="2" a="1"/>
  <c r="C67" i="2" s="1"/>
  <c r="L32" i="2" a="1"/>
  <c r="L32" i="2" s="1"/>
  <c r="F66" i="2" a="1"/>
  <c r="F66" i="2" s="1"/>
  <c r="G64" i="2" a="1"/>
  <c r="G64" i="2" s="1"/>
  <c r="C82" i="2" a="1"/>
  <c r="C82" i="2" s="1"/>
  <c r="E83" i="2" a="1"/>
  <c r="E83" i="2" s="1"/>
  <c r="D25" i="2" a="1"/>
  <c r="D25" i="2" s="1"/>
  <c r="H34" i="2" a="1"/>
  <c r="H34" i="2" s="1"/>
  <c r="G68" i="2" a="1"/>
  <c r="G68" i="2" s="1"/>
  <c r="H67" i="2" a="1"/>
  <c r="H67" i="2" s="1"/>
  <c r="N30" i="2" a="1"/>
  <c r="N30" i="2" s="1"/>
  <c r="H81" i="2" a="1"/>
  <c r="H81" i="2" s="1"/>
  <c r="N37" i="2" a="1"/>
  <c r="N37" i="2" s="1"/>
  <c r="L21" i="2" a="1"/>
  <c r="L21" i="2" s="1"/>
  <c r="C36" i="2" a="1"/>
  <c r="C36" i="2" s="1"/>
  <c r="K24" i="2" a="1"/>
  <c r="K24" i="2" s="1"/>
  <c r="D67" i="2" a="1"/>
  <c r="D67" i="2" s="1"/>
  <c r="D35" i="2" a="1"/>
  <c r="D35" i="2" s="1"/>
  <c r="C68" i="2" a="1"/>
  <c r="C68" i="2" s="1"/>
  <c r="L22" i="2" a="1"/>
  <c r="L22" i="2" s="1"/>
  <c r="N57" i="2" a="1"/>
  <c r="N57" i="2" s="1"/>
  <c r="L30" i="2" a="1"/>
  <c r="L30" i="2" s="1"/>
  <c r="L35" i="2" a="1"/>
  <c r="L35" i="2" s="1"/>
  <c r="H66" i="2" a="1"/>
  <c r="H66" i="2" s="1"/>
  <c r="K27" i="2" a="1"/>
  <c r="K27" i="2" s="1"/>
  <c r="L20" i="2" a="1"/>
  <c r="L20" i="2" s="1"/>
  <c r="M56" i="2" a="1"/>
  <c r="M56" i="2" s="1"/>
  <c r="M30" i="2" a="1"/>
  <c r="M30" i="2" s="1"/>
  <c r="N25" i="2" a="1"/>
  <c r="N25" i="2" s="1"/>
  <c r="C35" i="2" a="1"/>
  <c r="C35" i="2" s="1"/>
  <c r="E80" i="2" a="1"/>
  <c r="E80" i="2" s="1"/>
  <c r="E20" i="2" a="1"/>
  <c r="E20" i="2" s="1"/>
  <c r="N29" i="2" a="1"/>
  <c r="N29" i="2" s="1"/>
  <c r="H79" i="2" a="1"/>
  <c r="H79" i="2" s="1"/>
  <c r="H69" i="2" a="1"/>
  <c r="H69" i="2" s="1"/>
  <c r="H27" i="2" a="1"/>
  <c r="H27" i="2" s="1"/>
  <c r="H23" i="2" a="1"/>
  <c r="H23" i="2" s="1"/>
  <c r="L19" i="2" a="1"/>
  <c r="L19" i="2" s="1"/>
  <c r="D57" i="2" a="1"/>
  <c r="D57" i="2" s="1"/>
  <c r="M55" i="2" a="1"/>
  <c r="M55" i="2" s="1"/>
  <c r="M57" i="2" a="1"/>
  <c r="M57" i="2" s="1"/>
  <c r="C76" i="2" a="1"/>
  <c r="C76" i="2" s="1"/>
  <c r="D56" i="2" a="1"/>
  <c r="D56" i="2" s="1"/>
  <c r="G69" i="2" a="1"/>
  <c r="G69" i="2" s="1"/>
  <c r="D55" i="2" a="1"/>
  <c r="D55" i="2" s="1"/>
  <c r="H74" i="2" a="1"/>
  <c r="H74" i="2" s="1"/>
  <c r="D34" i="2" a="1"/>
  <c r="D34" i="2" s="1"/>
  <c r="H32" i="2" a="1"/>
  <c r="H32" i="2" s="1"/>
  <c r="G65" i="2" a="1"/>
  <c r="G65" i="2" s="1"/>
  <c r="C84" i="2" a="1"/>
  <c r="C84" i="2" s="1"/>
  <c r="N34" i="2" a="1"/>
  <c r="N34" i="2" s="1"/>
  <c r="D53" i="2" a="1"/>
  <c r="D53" i="2" s="1"/>
  <c r="M36" i="2" a="1"/>
  <c r="M36" i="2" s="1"/>
  <c r="K31" i="2" a="1"/>
  <c r="K31" i="2" s="1"/>
  <c r="H65" i="2" a="1"/>
  <c r="H65" i="2" s="1"/>
  <c r="C31" i="2" a="1"/>
  <c r="C31" i="2" s="1"/>
  <c r="G71" i="2" a="1"/>
  <c r="G71" i="2" s="1"/>
  <c r="E76" i="2" a="1"/>
  <c r="E76" i="2" s="1"/>
  <c r="N53" i="2" a="1"/>
  <c r="N53" i="2" s="1"/>
  <c r="D64" i="2" a="1"/>
  <c r="D64" i="2" s="1"/>
  <c r="M27" i="2" a="1"/>
  <c r="M27" i="2" s="1"/>
  <c r="C37" i="2" a="1"/>
  <c r="C37" i="2" s="1"/>
  <c r="D54" i="2" a="1"/>
  <c r="D54" i="2" s="1"/>
  <c r="H53" i="2" a="1"/>
  <c r="H53" i="2" s="1"/>
  <c r="G19" i="2" a="1"/>
  <c r="G19" i="2" s="1"/>
  <c r="D31" i="2" a="1"/>
  <c r="D31" i="2" s="1"/>
  <c r="L33" i="2" a="1"/>
  <c r="L33" i="2" s="1"/>
  <c r="H70" i="2" a="1"/>
  <c r="H70" i="2" s="1"/>
  <c r="D66" i="2" a="1"/>
  <c r="D66" i="2" s="1"/>
  <c r="N33" i="2" a="1"/>
  <c r="N33" i="2" s="1"/>
  <c r="K19" i="2" a="1"/>
  <c r="K19" i="2" s="1"/>
  <c r="E78" i="2" a="1"/>
  <c r="E78" i="2" s="1"/>
  <c r="M19" i="2" a="1"/>
  <c r="M19" i="2" s="1"/>
  <c r="N55" i="2" a="1"/>
  <c r="N55" i="2" s="1"/>
  <c r="C78" i="2" a="1"/>
  <c r="C78" i="2" s="1"/>
  <c r="M33" i="2" a="1"/>
  <c r="M33" i="2" s="1"/>
  <c r="N35" i="2" a="1"/>
  <c r="N35" i="2" s="1"/>
  <c r="M25" i="2" a="1"/>
  <c r="M25" i="2" s="1"/>
  <c r="G25" i="2" a="1"/>
  <c r="G25" i="2" s="1"/>
  <c r="K34" i="2" a="1"/>
  <c r="K34" i="2" s="1"/>
  <c r="H64" i="2" a="1"/>
  <c r="H64" i="2" s="1"/>
  <c r="F37" i="2" a="1"/>
  <c r="F37" i="2" s="1"/>
  <c r="L27" i="2" a="1"/>
  <c r="L27" i="2" s="1"/>
  <c r="H83" i="2" a="1"/>
  <c r="H83" i="2" s="1"/>
  <c r="F65" i="2" a="1"/>
  <c r="F65" i="2" s="1"/>
  <c r="C25" i="2" a="1"/>
  <c r="C25" i="2" s="1"/>
  <c r="E84" i="2" a="1"/>
  <c r="E84" i="2" s="1"/>
  <c r="D27" i="2" a="1"/>
  <c r="D27" i="2" s="1"/>
  <c r="M53" i="2" a="1"/>
  <c r="M53" i="2" s="1"/>
  <c r="M29" i="2" a="1"/>
  <c r="M29" i="2" s="1"/>
  <c r="G67" i="2" a="1"/>
  <c r="G67" i="2" s="1"/>
  <c r="H20" i="2" a="1"/>
  <c r="H20" i="2" s="1"/>
  <c r="D33" i="2" a="1"/>
  <c r="D33" i="2" s="1"/>
  <c r="H77" i="2" a="1"/>
  <c r="H77" i="2" s="1"/>
  <c r="E18" i="2" a="1"/>
  <c r="E18" i="2" s="1"/>
  <c r="M22" i="2" a="1"/>
  <c r="M22" i="2" s="1"/>
  <c r="N28" i="2" a="1"/>
  <c r="N28" i="2" s="1"/>
  <c r="D19" i="2" a="1"/>
  <c r="D19" i="2" s="1"/>
  <c r="D68" i="2" a="1"/>
  <c r="D68" i="2" s="1"/>
  <c r="C69" i="2" a="1"/>
  <c r="C69" i="2" s="1"/>
  <c r="K20" i="2" a="1"/>
  <c r="K20" i="2" s="1"/>
  <c r="H35" i="2" a="1"/>
  <c r="H35" i="2" s="1"/>
  <c r="N27" i="2" a="1"/>
  <c r="N27" i="2" s="1"/>
  <c r="H73" i="2" a="1"/>
  <c r="H73" i="2" s="1"/>
  <c r="D28" i="2" a="1"/>
  <c r="D28" i="2" s="1"/>
  <c r="K32" i="2" a="1"/>
  <c r="K32" i="2" s="1"/>
  <c r="E25" i="2" a="1"/>
  <c r="E25" i="2" s="1"/>
  <c r="M37" i="2" a="1"/>
  <c r="M37" i="2" s="1"/>
  <c r="C71" i="2" a="1"/>
  <c r="C71" i="2" s="1"/>
  <c r="M28" i="2" a="1"/>
  <c r="M28" i="2" s="1"/>
  <c r="L31" i="2" a="1"/>
  <c r="L31" i="2" s="1"/>
  <c r="L34" i="2" a="1"/>
  <c r="L34" i="2" s="1"/>
  <c r="M35" i="2" a="1"/>
  <c r="M35" i="2" s="1"/>
  <c r="M54" i="2" a="1"/>
  <c r="M54" i="2" s="1"/>
  <c r="M23" i="2" a="1"/>
  <c r="M23" i="2" s="1"/>
  <c r="D71" i="2" a="1"/>
  <c r="D71" i="2" s="1"/>
  <c r="D32" i="2" a="1"/>
  <c r="D32" i="2" s="1"/>
  <c r="K30" i="2" a="1"/>
  <c r="K30" i="2" s="1"/>
  <c r="E6" i="2"/>
  <c r="L18" i="2" a="1"/>
  <c r="L18" i="2" s="1"/>
  <c r="E7" i="2"/>
  <c r="M18" i="2" a="1"/>
  <c r="M18" i="2" s="1"/>
  <c r="E5" i="2"/>
  <c r="K18" i="2" a="1"/>
  <c r="K18" i="2" s="1"/>
  <c r="H18" i="2" a="1"/>
  <c r="H18" i="2" s="1"/>
  <c r="E8" i="2"/>
  <c r="N18" i="2" a="1"/>
  <c r="N18" i="2" s="1"/>
  <c r="E11" i="4"/>
  <c r="F10" i="21"/>
  <c r="D10" i="2" l="1"/>
  <c r="E4" i="2"/>
  <c r="E10" i="2" s="1"/>
</calcChain>
</file>

<file path=xl/connections.xml><?xml version="1.0" encoding="utf-8"?>
<connections xmlns="http://schemas.openxmlformats.org/spreadsheetml/2006/main">
  <connection id="1" keepAlive="1" name="Запрос — Гардеробная система" description="Соединение с запросом &quot;Гардеробная система&quot; в книге." type="5" refreshedVersion="6" background="1" saveData="1">
    <dbPr connection="Provider=Microsoft.Mashup.OleDb.1;Data Source=$Workbook$;Location=Гардеробная система;Extended Properties=&quot;&quot;" command="SELECT * FROM [Гардеробная система]"/>
  </connection>
  <connection id="2" keepAlive="1" name="Запрос — Профильные системы" description="Соединение с запросом &quot;Профильные системы&quot; в книге." type="5" refreshedVersion="6" background="1" saveData="1">
    <dbPr connection="Provider=Microsoft.Mashup.OleDb.1;Data Source=$Workbook$;Location=Профильные системы;Extended Properties=&quot;&quot;" command="SELECT * FROM [Профильные системы]"/>
  </connection>
</connections>
</file>

<file path=xl/sharedStrings.xml><?xml version="1.0" encoding="utf-8"?>
<sst xmlns="http://schemas.openxmlformats.org/spreadsheetml/2006/main" count="9478" uniqueCount="2385">
  <si>
    <t>цвет</t>
  </si>
  <si>
    <t>артикул</t>
  </si>
  <si>
    <t>Направляющая врезная однополозная нижняя</t>
  </si>
  <si>
    <t>Серебро матовое</t>
  </si>
  <si>
    <t>AS0690.VP540.SLMAN.CJ</t>
  </si>
  <si>
    <t>Чёрный матовый</t>
  </si>
  <si>
    <t>AS0690.VP540.BKSPC.CJ</t>
  </si>
  <si>
    <t>Белый глянец</t>
  </si>
  <si>
    <t>AS0690.VP540.WHGPC.CJ</t>
  </si>
  <si>
    <t>Бронза матовая</t>
  </si>
  <si>
    <t>AS0690.VP540.BZMAN.CJ</t>
  </si>
  <si>
    <t>Шампань матовая</t>
  </si>
  <si>
    <t>AS0690.VP540.CHMAN.CJ</t>
  </si>
  <si>
    <t>Шампань глянец</t>
  </si>
  <si>
    <t>Сталь воронёная</t>
  </si>
  <si>
    <t>Кварц бронзовый</t>
  </si>
  <si>
    <t>Золото матовое</t>
  </si>
  <si>
    <t>AS0046.VP540.GLMAN.CJ</t>
  </si>
  <si>
    <t>Белый матовый</t>
  </si>
  <si>
    <t>Дуб белый</t>
  </si>
  <si>
    <t>Жемчуг розовый</t>
  </si>
  <si>
    <t>Орех благородный</t>
  </si>
  <si>
    <t>Жемчуг серый</t>
  </si>
  <si>
    <t>AS0046.VP540.BKSPC.CJ</t>
  </si>
  <si>
    <t>Шёлк китайский</t>
  </si>
  <si>
    <t>Венге тёмный</t>
  </si>
  <si>
    <t>AS0046.VP540.CHMAN.CJ</t>
  </si>
  <si>
    <t>Венге</t>
  </si>
  <si>
    <t>Медь античная</t>
  </si>
  <si>
    <t>Бронза глянец</t>
  </si>
  <si>
    <t>AS0046.VP540.BZGED.CJ</t>
  </si>
  <si>
    <t>Орех итальянский</t>
  </si>
  <si>
    <t>AS0046.VP540.WHGPC.CJ</t>
  </si>
  <si>
    <t>Орех французский</t>
  </si>
  <si>
    <t>Антрацит</t>
  </si>
  <si>
    <t>AS0046.VP540.ANKPP.RA</t>
  </si>
  <si>
    <t>Дуб серый</t>
  </si>
  <si>
    <t>AS0046.VP540.SLMAN.CJ</t>
  </si>
  <si>
    <t>Дуб дымчатый</t>
  </si>
  <si>
    <t>Дуб кантри</t>
  </si>
  <si>
    <t>Дуб неаполь</t>
  </si>
  <si>
    <t>Направляющая двухполозная нижняя</t>
  </si>
  <si>
    <t>AS0504.VP540.BZGED.CJ</t>
  </si>
  <si>
    <t>AS0504.VP540.CHGED.CJ</t>
  </si>
  <si>
    <t>AS0504.VP540.BZMAN.CJ</t>
  </si>
  <si>
    <t>AS0504.VP540.WHGPC.CJ</t>
  </si>
  <si>
    <t>AS0504.VP540.BKSPC.CJ</t>
  </si>
  <si>
    <t>AS0504.VP540.ANKPP.RA</t>
  </si>
  <si>
    <t>AS0504.VP540.GLMAN.CJ</t>
  </si>
  <si>
    <t>AS0504.VP540.SLMAN.CJ</t>
  </si>
  <si>
    <t>AS0504.VP540.CHMAN.CJ</t>
  </si>
  <si>
    <t>Направляющая однополозная верхняя</t>
  </si>
  <si>
    <t>AS0107.VP540.WHGPC.CJ</t>
  </si>
  <si>
    <t>AS0107.VP540.CHGED.CJ</t>
  </si>
  <si>
    <t>AS0107.VP540.GLMAN.CJ</t>
  </si>
  <si>
    <t>AS0107.VP540.BZGED.CJ</t>
  </si>
  <si>
    <t>AS0107.VP540.CHMAN.CJ</t>
  </si>
  <si>
    <t>Направляющая однополозная нижняя</t>
  </si>
  <si>
    <t>AS0108.AP540.CHGED.CJ</t>
  </si>
  <si>
    <t>AS0108.AP540.WHGPC.CJ</t>
  </si>
  <si>
    <t>AS0108.AP540.BZGED.CJ</t>
  </si>
  <si>
    <t>AS0108.AP540.CHMAN.CJ</t>
  </si>
  <si>
    <t>AS0108.AP540.BKSPC.CJ</t>
  </si>
  <si>
    <t>AS0108.AP540.SLMAN.CJ</t>
  </si>
  <si>
    <t>AS0108.AP540.BZMAN.CJ</t>
  </si>
  <si>
    <t>AS0108.AP540.GLMAN.CJ</t>
  </si>
  <si>
    <t>Направляющая распашной двери</t>
  </si>
  <si>
    <t>AS0044.VP540.CHGED.CJ</t>
  </si>
  <si>
    <t>AS0044.VP540.SLMAN.CJ</t>
  </si>
  <si>
    <t>AS0044.VP540.CHMAN.CJ</t>
  </si>
  <si>
    <t>AS0044.VP540.BKSPC.CJ</t>
  </si>
  <si>
    <t>AS0044.VP540.BZGED.CJ</t>
  </si>
  <si>
    <t>AS0044.VP540.GLMAN.CJ</t>
  </si>
  <si>
    <t>AS0044.VP540.WHGPC.CJ</t>
  </si>
  <si>
    <t>AS0044.VP540.BZMAN.CJ</t>
  </si>
  <si>
    <t>Планка декоративная</t>
  </si>
  <si>
    <t>AS0591.VP540.SLMAN.CJ</t>
  </si>
  <si>
    <t>AS0591.VP540.WHGPC.CJ</t>
  </si>
  <si>
    <t>AS0591.VP540.BZMAN.CJ</t>
  </si>
  <si>
    <t>AS0591.VP540.GLMAN.CJ</t>
  </si>
  <si>
    <t>AS0591.VP540.CHMAN.CJ</t>
  </si>
  <si>
    <t>AS0591.VP540.BKSPC.CJ</t>
  </si>
  <si>
    <t>Профиль П</t>
  </si>
  <si>
    <t>AS0460.VP540.BZGED.CJ</t>
  </si>
  <si>
    <t>AS0460.VP540.CHGED.CJ</t>
  </si>
  <si>
    <t>AS0460.VP540.BZMAN.CJ</t>
  </si>
  <si>
    <t>AS0460.VP540.CHMAN.CJ</t>
  </si>
  <si>
    <t>AS0460.VP540.BKSPC.CJ</t>
  </si>
  <si>
    <t>AS0460.VP540.WHGPC.CJ</t>
  </si>
  <si>
    <t>AS0460.VP540.SLMAN.CJ</t>
  </si>
  <si>
    <t>AS0460.VP540.GLMAN.CJ</t>
  </si>
  <si>
    <t>Вертикальный профиль С</t>
  </si>
  <si>
    <t>AS0010.BP540.SLMAN.CJ</t>
  </si>
  <si>
    <t>AS0010.BP540.GLMAN.CJ</t>
  </si>
  <si>
    <t>AS0010.BP540.ANKPP.RA</t>
  </si>
  <si>
    <t>AS0010.BP540.CHMAN.CJ</t>
  </si>
  <si>
    <t>AS0010.BP540.CHGED.CJ</t>
  </si>
  <si>
    <t>AS0010.BP540.BKSPC.CJ</t>
  </si>
  <si>
    <t>AS0010.BP540.BZGED.CJ</t>
  </si>
  <si>
    <t>Вертикальный профиль Flat</t>
  </si>
  <si>
    <t>AS0533.VP540.GLMAN.CJ</t>
  </si>
  <si>
    <t>AS0533.VP540.ANKPP.RA</t>
  </si>
  <si>
    <t>AS0533.VP540.SLMAN.CJ</t>
  </si>
  <si>
    <t>AS0533.VP540.CHMAN.CJ</t>
  </si>
  <si>
    <t>Вертикальный профиль Fusion</t>
  </si>
  <si>
    <t>FA0413.VP540.BKSPC.CJ</t>
  </si>
  <si>
    <t>FA0413.VP540.WDRPV.RA</t>
  </si>
  <si>
    <t>FA0413.VP540.OWDPV.RA</t>
  </si>
  <si>
    <t>FA0413.VP540.SLMAN.CJ</t>
  </si>
  <si>
    <t>FA0413.VP540.WHKPP.RA</t>
  </si>
  <si>
    <t>Вертикальный профиль H</t>
  </si>
  <si>
    <t>AS0008.DP540.BZGED.CJ</t>
  </si>
  <si>
    <t>AS0008.DP540.CHGED.CJ</t>
  </si>
  <si>
    <t>AS0008.DP540.GLMAN.CJ</t>
  </si>
  <si>
    <t>AS0008.DP540.CHMAN.CJ</t>
  </si>
  <si>
    <t>AS0008.DP540.SLMAN.CJ</t>
  </si>
  <si>
    <t>Вертикальный профиль I</t>
  </si>
  <si>
    <t>AS0639.VP540.WHGPC.CJ</t>
  </si>
  <si>
    <t>AS0639.VP540.BKSPC.CJ</t>
  </si>
  <si>
    <t>AS0639.VP540.SLMAN.CJ</t>
  </si>
  <si>
    <t>Вертикальный профиль О</t>
  </si>
  <si>
    <t>AS0482.VP540.CHMAN.CJ</t>
  </si>
  <si>
    <t>AS0482.VP540.GLMAN.CJ</t>
  </si>
  <si>
    <t>AS0482.VP540.SLMAN.CJ</t>
  </si>
  <si>
    <t>Рамка верхняя</t>
  </si>
  <si>
    <t>AS0004.VP540.BZGED.CJ</t>
  </si>
  <si>
    <t>Рамка нижняя</t>
  </si>
  <si>
    <t>AS0006.VP540.GLMAN.CJ</t>
  </si>
  <si>
    <t>AS0006.VP540.BZGED.CJ</t>
  </si>
  <si>
    <t>Рамка средняя</t>
  </si>
  <si>
    <t>Рамка средняя без самореза</t>
  </si>
  <si>
    <t>AS0216.AP540.BZGED.CJ</t>
  </si>
  <si>
    <t>AS0216.AP540.SLMAN.CJ</t>
  </si>
  <si>
    <t>AS0216.AP540.GLMAN.CJ</t>
  </si>
  <si>
    <t>AS0216.AP540.CHMAN.CJ</t>
  </si>
  <si>
    <t>AS0216.AP540.CHGED.CJ</t>
  </si>
  <si>
    <t>Прямой упор</t>
  </si>
  <si>
    <t>AS0459.VP540.GLMAN.CJ</t>
  </si>
  <si>
    <t>AS0459.VP540.SLMAN.CJ</t>
  </si>
  <si>
    <t>AS0459.VP540.CHMAN.CJ</t>
  </si>
  <si>
    <t>AS0459.VP540.BKSPC.CJ</t>
  </si>
  <si>
    <t>AS0459.VP540.BZGED.CJ</t>
  </si>
  <si>
    <t>AS0459.VP540.WHGPC.CJ</t>
  </si>
  <si>
    <t>AS0459.VP540.CHGED.CJ</t>
  </si>
  <si>
    <t>Фасонный упор</t>
  </si>
  <si>
    <t>AS0458.VP540.BKSPC.CJ</t>
  </si>
  <si>
    <t>AS0458.VP540.SLMAN.CJ</t>
  </si>
  <si>
    <t>AS0458.VP540.CHGED.CJ</t>
  </si>
  <si>
    <t>AS0458.VP540.BZGED.CJ</t>
  </si>
  <si>
    <t>AS0458.VP540.WHGPC.CJ</t>
  </si>
  <si>
    <t>AS0458.VP540.GLMAN.CJ</t>
  </si>
  <si>
    <t>AS0458.VP540.CHMAN.CJ</t>
  </si>
  <si>
    <t>Слоновая кость матовая</t>
  </si>
  <si>
    <t>тип профиля</t>
  </si>
  <si>
    <t>цветовая гамма</t>
  </si>
  <si>
    <t xml:space="preserve">Анодированный профиль системы "Стандарт" Аристо (толщина профиля 1,2 мм): </t>
  </si>
  <si>
    <t xml:space="preserve">Дополнительные элементы для шкафов-купе (длина - 5,4 м) </t>
  </si>
  <si>
    <t xml:space="preserve">Алюминиевый профиль "Стандарт" Аристо для шкафов-купе (длина - 5,4 м) </t>
  </si>
  <si>
    <t>под заказ</t>
  </si>
  <si>
    <t>временно отсутствует</t>
  </si>
  <si>
    <t>нет в ассортименте</t>
  </si>
  <si>
    <t>НДС</t>
  </si>
  <si>
    <t>Без НДС</t>
  </si>
  <si>
    <t>FA0413.VP540.IVMPP.RA</t>
  </si>
  <si>
    <t>Направляющая двухполозная верхняя ЭКО</t>
  </si>
  <si>
    <t>AE0457.BP540.OPTPV.RA</t>
  </si>
  <si>
    <t>Направляющая двухполозная нижняя ЭКО</t>
  </si>
  <si>
    <t>Направляющая однополозная верхняя ЭКО</t>
  </si>
  <si>
    <t>AE0107.VP540.WGGPP.RA</t>
  </si>
  <si>
    <t>Профиль П ЭКО</t>
  </si>
  <si>
    <t>AE0460.VP540.WGGPP.RA</t>
  </si>
  <si>
    <t>Вертикальный профиль С ЭКО</t>
  </si>
  <si>
    <t>AE0377.AP540.WGTPV.RA</t>
  </si>
  <si>
    <t>AE0377.AP540.WGGPP.RA</t>
  </si>
  <si>
    <t>AE0377.AP540.WDRPV.RA</t>
  </si>
  <si>
    <t>AE0377.AP540.OSTPV.RA</t>
  </si>
  <si>
    <t>AE0377.AP540.OPTPV.RA</t>
  </si>
  <si>
    <t>AE0377.AP540.WITPV.RA</t>
  </si>
  <si>
    <t>AE0377.AP540.WFTPV.RA</t>
  </si>
  <si>
    <t>Вертикальный профиль Н ЭКО</t>
  </si>
  <si>
    <t>AE0503.VP540.WHGPC.CJ</t>
  </si>
  <si>
    <t>AE0503.VP540.BZMAN.CJ</t>
  </si>
  <si>
    <t>AE0503.VP540.GLMAN.CJ</t>
  </si>
  <si>
    <t>AE0503.VP540.SLMAN.CJ</t>
  </si>
  <si>
    <t>AE0503.VP540.CHMAN.CJ</t>
  </si>
  <si>
    <t>Рамка верхняя ЭКО</t>
  </si>
  <si>
    <t>AE0455.AP540.WGTPV.RA</t>
  </si>
  <si>
    <t>AE0455.AP540.WGGPP.RA</t>
  </si>
  <si>
    <t>AE0455.AP540.WDRPV.RA</t>
  </si>
  <si>
    <t>AE0455.AP540.OSTPV.RA</t>
  </si>
  <si>
    <t>AE0455.AP540.OPTPV.RA</t>
  </si>
  <si>
    <t>AE0455.AP540.WITPV.RA</t>
  </si>
  <si>
    <t>AE0455.AP540.WFTPV.RA</t>
  </si>
  <si>
    <t>Рамка нижняя ЭКО</t>
  </si>
  <si>
    <t>AE0331.AP540.WGTPV.RA</t>
  </si>
  <si>
    <t>AE0331.AP540.WGGPP.RA</t>
  </si>
  <si>
    <t>AE0331.AP540.WDRPV.RA</t>
  </si>
  <si>
    <t>AE0331.AP540.OSTPV.RA</t>
  </si>
  <si>
    <t>AE0331.AP540.OPTPV.RA</t>
  </si>
  <si>
    <t>AE0331.AP540.WITPV.RA</t>
  </si>
  <si>
    <t>AE0331.AP540.WFTPV.RA</t>
  </si>
  <si>
    <t>Рамка средняя ЭКО</t>
  </si>
  <si>
    <t>AE0452.AP540.WHGPC.CJ</t>
  </si>
  <si>
    <t>AE0452.AP540.BZMAN.CJ</t>
  </si>
  <si>
    <t>AE0452.AP540.WGTPV.RA</t>
  </si>
  <si>
    <t>AE0452.AP540.WGGPP.RA</t>
  </si>
  <si>
    <t>AE0452.AP540.WDRPV.RA</t>
  </si>
  <si>
    <t>AE0452.AP540.OSTPV.RA</t>
  </si>
  <si>
    <t>AE0452.AP540.OPTPV.RA</t>
  </si>
  <si>
    <t>AE0452.AP540.GLMAN.CJ</t>
  </si>
  <si>
    <t>AE0452.AP540.WITPV.RA</t>
  </si>
  <si>
    <t>AE0452.AP540.WFTPV.RA</t>
  </si>
  <si>
    <t>AE0452.AP540.SLMAN.CJ</t>
  </si>
  <si>
    <t>AE0452.AP540.CHMAN.CJ</t>
  </si>
  <si>
    <t>Рамка средняя без самореза ЭКО</t>
  </si>
  <si>
    <t>AE0471.VP540.WHGPC.CJ</t>
  </si>
  <si>
    <t>AE0471.VP540.BZMAN.CJ</t>
  </si>
  <si>
    <t>AE0216.AP540.WGTPV.RA</t>
  </si>
  <si>
    <t>AE0216.AP540.WGGPP.RA</t>
  </si>
  <si>
    <t>AE0216.AP540.WDRPV.RA</t>
  </si>
  <si>
    <t>AE0216.AP540.OSTPV.RA</t>
  </si>
  <si>
    <t>AE0216.AP540.OPTPV.RA</t>
  </si>
  <si>
    <t>AE0471.VP540.GLMAN.CJ</t>
  </si>
  <si>
    <t>AE0216.AP540.WITPV.RA</t>
  </si>
  <si>
    <t>AE0216.AP540.WFTPV.RA</t>
  </si>
  <si>
    <t>AE0471.VP540.SLMAN.CJ</t>
  </si>
  <si>
    <t>AE0471.VP540.CHMAN.CJ</t>
  </si>
  <si>
    <t>Прямой упор ЭКО</t>
  </si>
  <si>
    <t>AE0459.VP540.WGGPP.RA</t>
  </si>
  <si>
    <t>Фасонный упор ЭКО</t>
  </si>
  <si>
    <t>AE0458.VP540.WGGPP.RA</t>
  </si>
  <si>
    <t>Алюминиевый профиль "Эконом" Аристо для шкафов-купе (длина - 5,4 м)</t>
  </si>
  <si>
    <t xml:space="preserve">Анодированный профиль системы "Эконом" Аристо (толщина профиля 1 мм): </t>
  </si>
  <si>
    <t>Древовидные декоры Эконом (пленка ПВХ) Аристо (толщина профиля 1 мм):</t>
  </si>
  <si>
    <t>Дополнительные элементы  "Эконом" для шкафов-купе (длина - 5,4 м)</t>
  </si>
  <si>
    <t>уп. 8 шт.</t>
  </si>
  <si>
    <t>уп. 10 шт.</t>
  </si>
  <si>
    <t>уп. 20 шт.</t>
  </si>
  <si>
    <t>Доводчики двери-купе универсальные</t>
  </si>
  <si>
    <t>30-50 кг</t>
  </si>
  <si>
    <t>AA0250.VR000.ZN0EP.CO</t>
  </si>
  <si>
    <t>10-30 кг</t>
  </si>
  <si>
    <t>AA0230.VR000.ZN0EP.CO</t>
  </si>
  <si>
    <t>50-70 кг</t>
  </si>
  <si>
    <t>AA0270.VR000.ZN0EP.CO</t>
  </si>
  <si>
    <t>Заглушка верхней двухполозной направляющей</t>
  </si>
  <si>
    <t>AS0026.VP000.GLMPC.CY</t>
  </si>
  <si>
    <t>AS0026.VP000.CHMPC.CY</t>
  </si>
  <si>
    <t>AS0026.VP000.BKSPC.CY</t>
  </si>
  <si>
    <t>AS0026.VP000.SLMPC.CY</t>
  </si>
  <si>
    <t>AS0026.VP000.BZMPC.CY</t>
  </si>
  <si>
    <t>AS0026.VP000.WHMPC.CY</t>
  </si>
  <si>
    <t>Заглушка верхней двухполозной направляющей, пластик</t>
  </si>
  <si>
    <t>AS0027.VP000.GLM00.CY</t>
  </si>
  <si>
    <t>AS0027.VP000.CHM00.CY</t>
  </si>
  <si>
    <t>AS0027.VP000.SLM00.CY</t>
  </si>
  <si>
    <t>AS0027.VP000.BZM00.CY</t>
  </si>
  <si>
    <t>Заглушка верхней однополозной направляющей</t>
  </si>
  <si>
    <t>AS0025.VP000.GLMPC.CY</t>
  </si>
  <si>
    <t>AS0025.VP000.BZMPC.CY</t>
  </si>
  <si>
    <t>AS0025.VP000.CHMPC.CY</t>
  </si>
  <si>
    <t>AS0025.VP000.SLMPC.CY</t>
  </si>
  <si>
    <t>AS0025.VP000.BKSPC.CY</t>
  </si>
  <si>
    <t>AS0025.VP000.WHMPC.CY</t>
  </si>
  <si>
    <t>Заглушка дверная</t>
  </si>
  <si>
    <t>AS0053.VP000.GLM00.CY</t>
  </si>
  <si>
    <t>AS0053.VP000.BZM00.CY</t>
  </si>
  <si>
    <t>AS0053.VP000.SLM00.CY</t>
  </si>
  <si>
    <t>AS0053.VP000.CHM00.CY</t>
  </si>
  <si>
    <t>AS0053.VP000.BKM00.CY</t>
  </si>
  <si>
    <t>Заглушка нижней двухполозной направляющей</t>
  </si>
  <si>
    <t>AS0029.VP000.GLMPC.CY</t>
  </si>
  <si>
    <t>AS0029.VP000.BKSPC.CY</t>
  </si>
  <si>
    <t>AS0029.VP000.CHMPC.CY</t>
  </si>
  <si>
    <t>AS0029.VP000.SLMPC.CY</t>
  </si>
  <si>
    <t>AS0029.VP000.BZMPC.CY</t>
  </si>
  <si>
    <t>AS0029.VP000.WHMPC.CY</t>
  </si>
  <si>
    <t>Заглушка нижней однополозной направляющей</t>
  </si>
  <si>
    <t>AS0030.VP000.SLMPC.CY</t>
  </si>
  <si>
    <t>AS0030.VP000.GLMPC.CY</t>
  </si>
  <si>
    <t>AS0030.VP000.CHMPC.CY</t>
  </si>
  <si>
    <t>AS0030.VP000.BKSPC.CY</t>
  </si>
  <si>
    <t>AS0030.VP000.BZMPC.CY</t>
  </si>
  <si>
    <t>AS0030.VP000.WHMPC.CY</t>
  </si>
  <si>
    <t>Заглушка нижней однополозной направляющей, пластик</t>
  </si>
  <si>
    <t>AS0022.VP000.BZM00.CY</t>
  </si>
  <si>
    <t>AS0022.VP000.GLM00.CY</t>
  </si>
  <si>
    <t>AS0022.VP000.SLM00.CY</t>
  </si>
  <si>
    <t>AS0022.VP000.CHM00.CY</t>
  </si>
  <si>
    <t>Заглушка торцевая профиля C</t>
  </si>
  <si>
    <t>AS0052.VP000.CHM00.CY</t>
  </si>
  <si>
    <t>AS0052.VP000.GLM00.CY</t>
  </si>
  <si>
    <t>AS0052.VP000.SLM00.CY</t>
  </si>
  <si>
    <t>AS0052.VP000.BZM00.CY</t>
  </si>
  <si>
    <t>Замок для асимметричных профилей</t>
  </si>
  <si>
    <t>AS0813.VP000.CHMPC.CS</t>
  </si>
  <si>
    <t>AS0813.VP000.GLMPC.CS</t>
  </si>
  <si>
    <t>AS0813.VP000.BKSPC.CS</t>
  </si>
  <si>
    <t>AS0813.VP000.WHMPC.CS</t>
  </si>
  <si>
    <t>AS0813.VP000.SLMPC.CS</t>
  </si>
  <si>
    <t>Замок универсальный для дверей-купе</t>
  </si>
  <si>
    <t>AS0812.VP000.GLMPC.CS</t>
  </si>
  <si>
    <t>AS0812.VP000.BKSPC.CS</t>
  </si>
  <si>
    <t>AS0812.VP000.SLMPC.CS</t>
  </si>
  <si>
    <t>AS0812.VP000.CHMPC.CS</t>
  </si>
  <si>
    <t>AS0812.VP000.WHMPC.CS</t>
  </si>
  <si>
    <t>Защёлка магнитная с подставкой, возвратная</t>
  </si>
  <si>
    <t>чёрн.</t>
  </si>
  <si>
    <t>AS0502.VS000.BK000.CY</t>
  </si>
  <si>
    <t>Защёлка магнитная с подставкой, невозвратная</t>
  </si>
  <si>
    <t>AS0501.VS000.BK000.CY</t>
  </si>
  <si>
    <t>серый</t>
  </si>
  <si>
    <t>Комплект роликов C ЭКО</t>
  </si>
  <si>
    <t>AE0160.VS000.ZN0EP.CO</t>
  </si>
  <si>
    <t>чёрный матовый</t>
  </si>
  <si>
    <t>Механизм распашной</t>
  </si>
  <si>
    <t>AS0111.VS000.ZN0EP.CY</t>
  </si>
  <si>
    <t>Подставка для защёлки магнитной</t>
  </si>
  <si>
    <t>AS0203.VP000.BK000.CY</t>
  </si>
  <si>
    <t>Прищепка для шлегеля, 9х5</t>
  </si>
  <si>
    <t>нерж.</t>
  </si>
  <si>
    <t>AA0040.VP000.IN0EP.CO</t>
  </si>
  <si>
    <t>AA0040.VP000.BK000.CO</t>
  </si>
  <si>
    <t>Саморез</t>
  </si>
  <si>
    <t>6х30</t>
  </si>
  <si>
    <t>5х35</t>
  </si>
  <si>
    <t>AR0535.VP000.ZN0EP.CO</t>
  </si>
  <si>
    <t>Стопор нижний</t>
  </si>
  <si>
    <t>AS0101.VP000.ZN0EP.CY</t>
  </si>
  <si>
    <t>пластик</t>
  </si>
  <si>
    <t>AS0102.VP000.BK000.CY</t>
  </si>
  <si>
    <t>AA0094.VM100.TR000.RK</t>
  </si>
  <si>
    <t>Уплотнитель П-образный, 4 мм</t>
  </si>
  <si>
    <t>Уплотнитель П-образный, 4 мм, ёлочка</t>
  </si>
  <si>
    <t>прозрачный (100 м)</t>
  </si>
  <si>
    <t>AA0084.VM100.TR000.RK</t>
  </si>
  <si>
    <t>чёрный (100 м)</t>
  </si>
  <si>
    <t>AA0084.VM100.BK000.RK</t>
  </si>
  <si>
    <t>белый (100 м)</t>
  </si>
  <si>
    <t>Уплотнитель П-образный, 8 мм</t>
  </si>
  <si>
    <t>AA0098.VM100.TR000.RK</t>
  </si>
  <si>
    <t>Уплотнитель для нижней направляющей</t>
  </si>
  <si>
    <t>AA0100.VM100.TR000.RK</t>
  </si>
  <si>
    <t>Шлегель, 9х5, белый</t>
  </si>
  <si>
    <t>CL (150 м)</t>
  </si>
  <si>
    <t>AA0956.VM150.WH000.CL</t>
  </si>
  <si>
    <t>Шлегель, 9х5, бронза</t>
  </si>
  <si>
    <t>AA0956.VM150.BZ000.CL</t>
  </si>
  <si>
    <t>Шлегель, 9х5, золото</t>
  </si>
  <si>
    <t>AA0956.VM150.GL000.CL</t>
  </si>
  <si>
    <t>Шлегель, 9х5, коричневый</t>
  </si>
  <si>
    <t>AA0956.VM150.BR000.CL</t>
  </si>
  <si>
    <t>Шлегель, 9х5, светло-бежевый</t>
  </si>
  <si>
    <t>AA0956.VM150.BL000.CL</t>
  </si>
  <si>
    <t>Шлегель, 9х5, серый</t>
  </si>
  <si>
    <t>AA0956.VM150.GR000.CL</t>
  </si>
  <si>
    <t>Шлегель, 9х5, чёрный</t>
  </si>
  <si>
    <t>AA0956.VM150.BK000.CL</t>
  </si>
  <si>
    <t>Наименование</t>
  </si>
  <si>
    <t>Цвет</t>
  </si>
  <si>
    <t>Артикул</t>
  </si>
  <si>
    <t>Количество в упаковке</t>
  </si>
  <si>
    <t>Ед. изм.</t>
  </si>
  <si>
    <t>чёрная</t>
  </si>
  <si>
    <t>фото</t>
  </si>
  <si>
    <t>Фурнитура для раздвижных систем Аристо</t>
  </si>
  <si>
    <t>(1 уп. - 25 шт.)</t>
  </si>
  <si>
    <t>компл.</t>
  </si>
  <si>
    <t>(1 уп. - 500 шт.)</t>
  </si>
  <si>
    <t>шт.</t>
  </si>
  <si>
    <t>(1 уп. - 400 шт.)</t>
  </si>
  <si>
    <t>(1 уп. - 100 шт.)</t>
  </si>
  <si>
    <r>
      <t xml:space="preserve">Комплект роликов C </t>
    </r>
    <r>
      <rPr>
        <b/>
        <i/>
        <sz val="14"/>
        <color rgb="FFFF0000"/>
        <rFont val="Arial"/>
        <family val="2"/>
        <charset val="204"/>
      </rPr>
      <t>ЭКО</t>
    </r>
  </si>
  <si>
    <t>(1 уп. - 5000 шт.)</t>
  </si>
  <si>
    <t>(1 уп. - 100 м.)</t>
  </si>
  <si>
    <t>п.м</t>
  </si>
  <si>
    <t>1 уп. 10 шт.</t>
  </si>
  <si>
    <t>Комплект роликов NOVA16, усиленные</t>
  </si>
  <si>
    <t>Кронштейны для внешней двери NOVA</t>
  </si>
  <si>
    <t>Кронштейны для внутренней двери NOVA</t>
  </si>
  <si>
    <t>Лента демпферная самоклеящаяся, 14х1 мм</t>
  </si>
  <si>
    <t>CB (100 м)</t>
  </si>
  <si>
    <t>Направляющая двухполозная верхняя</t>
  </si>
  <si>
    <t>Пластина соединительная NOVA</t>
  </si>
  <si>
    <t>Вертикальный профиль NOVA</t>
  </si>
  <si>
    <t>Профиль рамы под стекло узкий NOVA</t>
  </si>
  <si>
    <t>Профиль рамы под стекло широкий NOVA</t>
  </si>
  <si>
    <t>Профиль соединительный NOVA</t>
  </si>
  <si>
    <t>Рамка горизонтальная NOVA</t>
  </si>
  <si>
    <t>Рамка средняя закрытая NOVA</t>
  </si>
  <si>
    <t>Рамка средняя открытая NOVA</t>
  </si>
  <si>
    <t>Ручка врезная NOVA, L=200</t>
  </si>
  <si>
    <t>Саморез, 2,9х13</t>
  </si>
  <si>
    <t>потайн.</t>
  </si>
  <si>
    <t>Саморез, 2,9х19</t>
  </si>
  <si>
    <t>полукр.</t>
  </si>
  <si>
    <t>Саморез, 3,9х9,5</t>
  </si>
  <si>
    <t>Торцевой профиль ручки NOVA</t>
  </si>
  <si>
    <t>Уголок соединительный, рамы под стекло NOVA</t>
  </si>
  <si>
    <t>Усилитель вертикальный NOVA</t>
  </si>
  <si>
    <t>Система "NOVA"</t>
  </si>
  <si>
    <t>Размер, м.</t>
  </si>
  <si>
    <t>Алюминиевый профиль системы "NOVA"</t>
  </si>
  <si>
    <t>уп. 12 шт.</t>
  </si>
  <si>
    <t>уп. 50 шт.</t>
  </si>
  <si>
    <t>уп. 16 шт.</t>
  </si>
  <si>
    <t>уп. 40 шт.</t>
  </si>
  <si>
    <t>Комплектующие системы "NOVA"</t>
  </si>
  <si>
    <t>уп. 40 к - в</t>
  </si>
  <si>
    <t>уп. 1 шт.</t>
  </si>
  <si>
    <t>L= 200 мм</t>
  </si>
  <si>
    <t>уп. 300 шт.</t>
  </si>
  <si>
    <t>уп. 600 шт.</t>
  </si>
  <si>
    <t>уп. 100 м</t>
  </si>
  <si>
    <t>п.м.</t>
  </si>
  <si>
    <t>Обращаем Ваше внимание что внешний вид изделия может отличаться от изображений представленных в прайс-листе.</t>
  </si>
  <si>
    <t>количество</t>
  </si>
  <si>
    <t>Алюминиевый профиль системы "Slim line"</t>
  </si>
  <si>
    <t>AV0650.VP540.SLMAN.CJ</t>
  </si>
  <si>
    <t>AV0650.VP540.WHGPC.CJ</t>
  </si>
  <si>
    <t>AV0650.VP540.BKSPC.CJ</t>
  </si>
  <si>
    <t>AV0590.VP540.SLMAN.CJ</t>
  </si>
  <si>
    <t>AV0590.VP540.WHGPC.CJ</t>
  </si>
  <si>
    <t>AV0590.VP540.BKSPC.CJ</t>
  </si>
  <si>
    <t>AV0588.VP540.SLMAN.CJ</t>
  </si>
  <si>
    <t>AV0588.VP540.WHGPC.CJ</t>
  </si>
  <si>
    <t>AV0588.VP540.BKSPC.CJ</t>
  </si>
  <si>
    <t>AV0589.VP540.SLMAN.CJ</t>
  </si>
  <si>
    <t>AV0589.VP540.WHGPC.CJ</t>
  </si>
  <si>
    <t>AV0589.VP540.BKSPC.CJ</t>
  </si>
  <si>
    <t>Комплектующие системы "Slim line"</t>
  </si>
  <si>
    <t>уп. 100 шт.</t>
  </si>
  <si>
    <t>Шлегель вставной, 5х6, серый</t>
  </si>
  <si>
    <t>уп. 150 м</t>
  </si>
  <si>
    <t>Шлегель вставной, 5х6, чёрный</t>
  </si>
  <si>
    <t>Уплотнитель П-образный низкий, 4 мм</t>
  </si>
  <si>
    <t>уп. 5000 шт.</t>
  </si>
  <si>
    <t>AV0696.VP540.WHGPC.CJ</t>
  </si>
  <si>
    <t>AV0696.VP540.SLMAN.CJ</t>
  </si>
  <si>
    <t>AV0696.VP540.BKSPC.CJ</t>
  </si>
  <si>
    <t>Вертикальный профиль Slim line</t>
  </si>
  <si>
    <t>AV0700.VP540.WHGPC.CJ</t>
  </si>
  <si>
    <t>AV0700.VP540.SLMAN.CJ</t>
  </si>
  <si>
    <t>AV0700.VP540.BKSPC.CJ</t>
  </si>
  <si>
    <t>Рамка средняя Slim line декор</t>
  </si>
  <si>
    <t>AV0699.VP540.WHGPC.CJ</t>
  </si>
  <si>
    <t>AV0699.VP540.SLMAN.CJ</t>
  </si>
  <si>
    <t>AV0699.VP540.BKSPC.CJ</t>
  </si>
  <si>
    <t>Рамка средняя Slim line</t>
  </si>
  <si>
    <t>Рамка узкая Slime line декор</t>
  </si>
  <si>
    <t>AV0697.VP540.WHGPC.CJ</t>
  </si>
  <si>
    <t>AV0697.VP540.SLMAN.CJ</t>
  </si>
  <si>
    <t>AV0697.VP540.BKSPC.CJ</t>
  </si>
  <si>
    <t>Рамка узкая Slim line</t>
  </si>
  <si>
    <t>AV0698.VP540.WHGPC.CJ</t>
  </si>
  <si>
    <t>AV0698.VP540.SLMAN.CJ</t>
  </si>
  <si>
    <t>AV0698.VP540.BKSPC.CJ</t>
  </si>
  <si>
    <t>AV0064.VM100.TR000.RK</t>
  </si>
  <si>
    <t>AV0064.VM100.BK000.RK</t>
  </si>
  <si>
    <t>AA0056.VM150.GR000.CL</t>
  </si>
  <si>
    <t>AA0056.VM150.BK000.CL</t>
  </si>
  <si>
    <t>Название</t>
  </si>
  <si>
    <t>Держатель ручки-рейлинг 4 в 1</t>
  </si>
  <si>
    <t>FA0003.VP000.WHMPC.CO</t>
  </si>
  <si>
    <t>FA0003.VP000.SLMPC.CO</t>
  </si>
  <si>
    <t>FA0003.VP000.BKSPC.CO</t>
  </si>
  <si>
    <t>Доводчик двери-купе 4 в 1</t>
  </si>
  <si>
    <t>FH0171.VP000.BK000.CM</t>
  </si>
  <si>
    <t>Заглушки направляющей торцевые 4 в 1</t>
  </si>
  <si>
    <t>Белый</t>
  </si>
  <si>
    <t>Чёрный</t>
  </si>
  <si>
    <t>Заглушки ручки-рейлинг 4 в 1</t>
  </si>
  <si>
    <t>FA0004.VR000.WHM00.CO</t>
  </si>
  <si>
    <t>FA0004.VR000.SLM00.CO</t>
  </si>
  <si>
    <t>FA0004.VR000.BKM00.CO</t>
  </si>
  <si>
    <t>Заглушки торцевые профиля Fusion 4 в 1</t>
  </si>
  <si>
    <t>FP0080.VR000.WHMPC.CO</t>
  </si>
  <si>
    <t>FP0080.VR000.SLMPC.CO</t>
  </si>
  <si>
    <t>FP0080.VR000.BKSPC.CO</t>
  </si>
  <si>
    <t>Замок для профиля Fusion 4 в 1, двери в 1й плоскости</t>
  </si>
  <si>
    <t>FH0102.VP000.WHMPC.CW</t>
  </si>
  <si>
    <t>FH0102.VP000.BZMPC.CW</t>
  </si>
  <si>
    <t>FH0102.VP000.SLMPC.CW</t>
  </si>
  <si>
    <t>FH0102.VP000.BKSPC.CW</t>
  </si>
  <si>
    <t>FH0102.VP000.CHMPC.CW</t>
  </si>
  <si>
    <t>Замок для профиля Fusion 4 в 1, двери в 2х плоскостях</t>
  </si>
  <si>
    <t>FH0101.VP000.WHMPC.CW</t>
  </si>
  <si>
    <t>FH0101.VP000.BZMPC.CW</t>
  </si>
  <si>
    <t>FH0101.VP000.SLMPC.CW</t>
  </si>
  <si>
    <t>FH0101.VP000.BKSPC.CW</t>
  </si>
  <si>
    <t>FH0101.VP000.CHMPC.CW</t>
  </si>
  <si>
    <t>Механизм последовательно - синхронного открывания 4 в 1</t>
  </si>
  <si>
    <t>FH0222.VP000.CMGEP.CS</t>
  </si>
  <si>
    <t>Механизм распашной 4 в 1</t>
  </si>
  <si>
    <t>FP0010.VS000.WHMPC.CO</t>
  </si>
  <si>
    <t>FP0010.VS000.SLMPC.CO</t>
  </si>
  <si>
    <t>FP0010.VS000.BKSPC.CO</t>
  </si>
  <si>
    <t>Механизм синхронного открывания 4 в 1</t>
  </si>
  <si>
    <t>FH0090.BS000.ZN0EP.CS</t>
  </si>
  <si>
    <t>Направляющая верхняя 4 в 1</t>
  </si>
  <si>
    <t>FA0410.VP500.SLMAN.CJ</t>
  </si>
  <si>
    <t>FA0410.VP500.BKMAN.CJ</t>
  </si>
  <si>
    <t>Ножки регулируемые 4 в 1</t>
  </si>
  <si>
    <t>FX0010.VS000.SLMPC.CO</t>
  </si>
  <si>
    <t>Ограничитель складной двери 4 в 1</t>
  </si>
  <si>
    <t>белый</t>
  </si>
  <si>
    <t>FF0002.VP000.WH000.CY</t>
  </si>
  <si>
    <t>коричневый</t>
  </si>
  <si>
    <t>FF0002.VP000.BR000.CY</t>
  </si>
  <si>
    <t>FF0002.VP000.GR000.CY</t>
  </si>
  <si>
    <t>чёрный</t>
  </si>
  <si>
    <t>FF0002.VP000.BK000.CY</t>
  </si>
  <si>
    <t>Опора верхняя неподвижная 4 в 1</t>
  </si>
  <si>
    <t>FF0003.BP000.SLMPC.CO</t>
  </si>
  <si>
    <t>Опора нижняя левая 4 в 1</t>
  </si>
  <si>
    <t>FF0009.VP000.WHMPC.CO</t>
  </si>
  <si>
    <t>FF0009.VP000.SLMPC.CO</t>
  </si>
  <si>
    <t>FF0009.VP000.BKSPC.CO</t>
  </si>
  <si>
    <t>Опора нижняя правая 4 в 1</t>
  </si>
  <si>
    <t>FF0007.VP000.WHMPC.CO</t>
  </si>
  <si>
    <t>FF0007.VP000.SLMPC.CO</t>
  </si>
  <si>
    <t>FF0007.VP000.BKSPC.CO</t>
  </si>
  <si>
    <t>Петля 4 в 1</t>
  </si>
  <si>
    <t>FF0005.VP000.WHMPC.CO</t>
  </si>
  <si>
    <t>FF0005.VP000.SLMPC.CO</t>
  </si>
  <si>
    <t>FF0005.VP000.BKSPC.CO</t>
  </si>
  <si>
    <t>Пластина регулировочная нижнего ролика 4 в 1</t>
  </si>
  <si>
    <t>FH0031.VP000.ZN0EP.CO</t>
  </si>
  <si>
    <t>Пластина регулировочная распашного механизма 4 в 1</t>
  </si>
  <si>
    <t>FP0011.VP000.ZN0EP.CO</t>
  </si>
  <si>
    <t>Подвес верхней направляющей 4 в 1</t>
  </si>
  <si>
    <t>FH0020.VP000.SLMAN.CO</t>
  </si>
  <si>
    <t>Вертикальный профиль Fusion 4 в 1</t>
  </si>
  <si>
    <t>Профиль ручки-рейлинг 4 в 1</t>
  </si>
  <si>
    <t>FA0418.VP540.WHMPC.CJ</t>
  </si>
  <si>
    <t>FA0418.VP540.SLMAN.CJ</t>
  </si>
  <si>
    <t>FA0418.VP540.BKSPC.CJ</t>
  </si>
  <si>
    <t>Профиль угловой 4 в 1</t>
  </si>
  <si>
    <t>FA0427.AP540.WHKPP.RA</t>
  </si>
  <si>
    <t>FA0427.AP540.WDRPV.RA</t>
  </si>
  <si>
    <t>FA0427.AP540.OWDPV.RA</t>
  </si>
  <si>
    <t>FA0427.AP540.SLMAN.CJ</t>
  </si>
  <si>
    <t>FA0427.AP540.BKSPC.CJ</t>
  </si>
  <si>
    <t>Рамка верхняя 4 в 1</t>
  </si>
  <si>
    <t>Рамка средняя 4 в 1</t>
  </si>
  <si>
    <t>Ролик верхний складной системы 4 в 1</t>
  </si>
  <si>
    <t>FF0001.VP000.SLMPC.CO</t>
  </si>
  <si>
    <t>Ролик нижний с площадкой 4 в 1</t>
  </si>
  <si>
    <t>FH0030.VS000.ZN0EP.CO</t>
  </si>
  <si>
    <t>Ролики верхние с креплением 4 в 1</t>
  </si>
  <si>
    <t>FH0010.CR000.CMGEP.CR</t>
  </si>
  <si>
    <t>Ручка врезная для профиля Fusion 4 в 1</t>
  </si>
  <si>
    <t>FH0070.VP000.WHMPC.CO</t>
  </si>
  <si>
    <t>FH0070.VP000.SLMAN.CO</t>
  </si>
  <si>
    <t>6х40</t>
  </si>
  <si>
    <t>Соединители 90° верхней направляющей</t>
  </si>
  <si>
    <t>AA0010.VR000.ZN0EP.CY</t>
  </si>
  <si>
    <t>Соединители 90° нижней направляющей</t>
  </si>
  <si>
    <t>AA0011.VR000.ZN0EP.CY</t>
  </si>
  <si>
    <t>Стопор распашной системы 4 в 1</t>
  </si>
  <si>
    <t>FP0020.VP000.SLM00.CO</t>
  </si>
  <si>
    <t>Стопор складной системы 4 в 1</t>
  </si>
  <si>
    <t>FF0004.VP000.ZN0EP.CO</t>
  </si>
  <si>
    <t>Стопоры подвесной системы 4 в 1</t>
  </si>
  <si>
    <t>FH0050.BR000.ZN0EP.CO</t>
  </si>
  <si>
    <t>Уголок заглушки направляющей 4 в 1</t>
  </si>
  <si>
    <t>FH0043.VP000.WHMPC.CR</t>
  </si>
  <si>
    <t>FH0043.VP000.BRMPC.CR</t>
  </si>
  <si>
    <t>FH0043.VP000.SLMPC.CR</t>
  </si>
  <si>
    <t>FH0043.VP000.BKSPC.CR</t>
  </si>
  <si>
    <t>Уплотнитель полиуретановый, 10х4</t>
  </si>
  <si>
    <t>AA0104.VM100.WH000.CL</t>
  </si>
  <si>
    <t>коричневый (100 м)</t>
  </si>
  <si>
    <t>AA0104.VM100.BR000.CL</t>
  </si>
  <si>
    <t>серый (100 м)</t>
  </si>
  <si>
    <t>AA0104.VM100.GR000.CL</t>
  </si>
  <si>
    <t>AA0104.VM100.BK000.CL</t>
  </si>
  <si>
    <t>Система "4 в 1" Аристо</t>
  </si>
  <si>
    <t>Алюминиевый профиль системы "4 в 1"</t>
  </si>
  <si>
    <t>(1 уп. - 8 шт.)</t>
  </si>
  <si>
    <t>(1 уп. - 6 шт.)</t>
  </si>
  <si>
    <t>Накладка декоративная 4 В 1</t>
  </si>
  <si>
    <t>(1 уп. - 16 шт.)</t>
  </si>
  <si>
    <t>(1 уп. - 10 шт.)</t>
  </si>
  <si>
    <t>Комплектующие системы "4 в 1"</t>
  </si>
  <si>
    <t>(1 уп. - 1000 к-в.)</t>
  </si>
  <si>
    <t>комплект</t>
  </si>
  <si>
    <t>(1 уп. - 100 к-в.)</t>
  </si>
  <si>
    <t>(1 уп. - 1 шт.)</t>
  </si>
  <si>
    <t>(1 уп. - 10 к-в.)</t>
  </si>
  <si>
    <t>(1 уп. - 50 к-в.)</t>
  </si>
  <si>
    <t>(1 уп. - 40 к-в.)</t>
  </si>
  <si>
    <t>(1 уп. - 150 шт.)</t>
  </si>
  <si>
    <t>(1 уп. 500 к-в.)</t>
  </si>
  <si>
    <t>(1 уп. 250 к-в.)</t>
  </si>
  <si>
    <t>(1 уп. 400 шт.)</t>
  </si>
  <si>
    <t>(1 уп. - 200 м.)</t>
  </si>
  <si>
    <t>Профиль полки с подсветкой</t>
  </si>
  <si>
    <t>DE0559.VP540.SLMAN.CJ</t>
  </si>
  <si>
    <t>DE0559.VP540.BKSPC.CJ</t>
  </si>
  <si>
    <t>Профиль-крышка полки с подсветкой</t>
  </si>
  <si>
    <t>DE0558.VP540.SLMAN.CJ</t>
  </si>
  <si>
    <t>DE0558.VP540.BKSPC.CJ</t>
  </si>
  <si>
    <t/>
  </si>
  <si>
    <t>Уголки соединительные полки с подсветкой, 4 шт</t>
  </si>
  <si>
    <t>DE0253.VS000.BKSPC.CS</t>
  </si>
  <si>
    <t>Профиль рамочный 298, L=5800</t>
  </si>
  <si>
    <t>DA0298.VP580.SLMAN.CJ</t>
  </si>
  <si>
    <t>Профиль рамочный врезной, 16 мм</t>
  </si>
  <si>
    <t>DA0296.VP580.SLMAN.CJ</t>
  </si>
  <si>
    <t>Профиль рамочный врезной, 18 мм</t>
  </si>
  <si>
    <t>DA0295.VP580.SLMAN.CJ</t>
  </si>
  <si>
    <t>Уголок соединительный для широкого профиля</t>
  </si>
  <si>
    <t>DA0038.VP000.ZN0EP.CY</t>
  </si>
  <si>
    <t>Уплотнитель к профилям 560 и 598, L=2700</t>
  </si>
  <si>
    <t>CN</t>
  </si>
  <si>
    <t>RU</t>
  </si>
  <si>
    <t>Система "Фасад" Аристо</t>
  </si>
  <si>
    <t>(1 уп.- 10 шт.)</t>
  </si>
  <si>
    <t>L=2700</t>
  </si>
  <si>
    <t>(1 уп.- 84 шт.)</t>
  </si>
  <si>
    <t>(1 уп.- 20 шт.)</t>
  </si>
  <si>
    <t>4 шт. компл.</t>
  </si>
  <si>
    <t>шт</t>
  </si>
  <si>
    <t>Уплотнитель Г-образный №4</t>
  </si>
  <si>
    <t>м.п.</t>
  </si>
  <si>
    <t>Штанга для обуви</t>
  </si>
  <si>
    <t>SA0199.VP540.SLMAN.CJ</t>
  </si>
  <si>
    <t>Ножка регулируемая</t>
  </si>
  <si>
    <t>SA0020.VP000.SLMPC.CY</t>
  </si>
  <si>
    <t>Крепление стеновое</t>
  </si>
  <si>
    <t>SA0032.VP000.SLMPC.CY</t>
  </si>
  <si>
    <t>Крепление полкодержателя</t>
  </si>
  <si>
    <t>SA0023.VP000.SLMPC.CY</t>
  </si>
  <si>
    <t>Соединитель 90° несущего профиля</t>
  </si>
  <si>
    <t>SA0029.VP000.SLMPC.CY</t>
  </si>
  <si>
    <t>Соединитель 45° несущего профиля</t>
  </si>
  <si>
    <t>SA0027.VP000.SLMPC.CY</t>
  </si>
  <si>
    <t>Профиль несущий</t>
  </si>
  <si>
    <t>SA0195.VP540.SLMAN.CJ</t>
  </si>
  <si>
    <t>Полкодержатель</t>
  </si>
  <si>
    <t>SA0196.VP540.SLMAN.CJ</t>
  </si>
  <si>
    <t>Штангодержатель</t>
  </si>
  <si>
    <t>SA0021.VP000.SLMPC.CY</t>
  </si>
  <si>
    <t>Держатель штанги для обуви</t>
  </si>
  <si>
    <t>SA0026.AP000.SLMPC.CY</t>
  </si>
  <si>
    <t>Заглушка несущего профиля</t>
  </si>
  <si>
    <t>SA0030.VP000.SLM00.CY</t>
  </si>
  <si>
    <t>Заглушки штанги для обуви</t>
  </si>
  <si>
    <t>SA0262.AR000.SLM00.CY</t>
  </si>
  <si>
    <t>Штанга</t>
  </si>
  <si>
    <t>SA0198.VP540.SLMAN.CJ</t>
  </si>
  <si>
    <t>Заглушки полкодержателя</t>
  </si>
  <si>
    <t>SA0022.VR000.SLMPC.CY</t>
  </si>
  <si>
    <t>SA0021.VP000.BKSPC.CY</t>
  </si>
  <si>
    <t>SA0198.VP540.BKSPC.CJ</t>
  </si>
  <si>
    <t>SA0029.VP000.BKSPC.CY</t>
  </si>
  <si>
    <t>SA0027.VP000.BKSPC.CY</t>
  </si>
  <si>
    <t>SA0262.AR000.BKM00.CY</t>
  </si>
  <si>
    <t>SA0023.VP000.BKSPC.CY</t>
  </si>
  <si>
    <t>SA0022.VR000.BKSPC.CY</t>
  </si>
  <si>
    <t>SA0026.AP000.BKSPC.CY</t>
  </si>
  <si>
    <t>SA0030.VP000.BKM00.CY</t>
  </si>
  <si>
    <t>SA0032.VP000.BKSPC.CY</t>
  </si>
  <si>
    <t>SA0195.VP540.BKSPC.CJ</t>
  </si>
  <si>
    <t>SA0196.VP540.BKSPC.CJ</t>
  </si>
  <si>
    <t>SA0020.VP000.BKSPC.CY</t>
  </si>
  <si>
    <t>Уплотнитель для штанги</t>
  </si>
  <si>
    <t>Алюминиевый профиль стеллажной системы</t>
  </si>
  <si>
    <t>(1 уп. - 20 шт.)</t>
  </si>
  <si>
    <t>(1 уп. - 300 шт.)</t>
  </si>
  <si>
    <t>(1 уп. - 30 шт.)</t>
  </si>
  <si>
    <t>(1 уп. - 130 шт.)</t>
  </si>
  <si>
    <t>Алюминиевый профиль стеллажной системы под заказ</t>
  </si>
  <si>
    <t>Комплектующие стеллажной системы</t>
  </si>
  <si>
    <t>Боковины на 10 рельсов, H=1000</t>
  </si>
  <si>
    <t>WA0278.VR100.MG0PC.CI</t>
  </si>
  <si>
    <t>Боковины на 7 рельсов, H=700</t>
  </si>
  <si>
    <t>WA0277.VR070.MG0PC.CI</t>
  </si>
  <si>
    <t>Вешалка для брюк выдвижная с доводчиком, серия 460, L=607</t>
  </si>
  <si>
    <t>WA0385.VP060.BK0PC.CI</t>
  </si>
  <si>
    <t>WA0385.VP060.MG0PC.CI</t>
  </si>
  <si>
    <t>WA0385.VP060.WH0PC.CI</t>
  </si>
  <si>
    <t>Вешалка для брюк выдвижная, серия 460, L=550</t>
  </si>
  <si>
    <t>WA0337.VP055.WH0PC.CI</t>
  </si>
  <si>
    <t>WA0337.VP055.MG0PC.CI</t>
  </si>
  <si>
    <t>WA0337.VP055.BK0PC.CI</t>
  </si>
  <si>
    <t>WD0303.VP060.MG0PC.RU</t>
  </si>
  <si>
    <t>WD0303.VP060.WH0PC.RU</t>
  </si>
  <si>
    <t>WD0302.VP060.MG0PC.RU</t>
  </si>
  <si>
    <t>WD0302.VP060.WH0PC.RU</t>
  </si>
  <si>
    <t>WD0373.VP060.WH0PC.RU</t>
  </si>
  <si>
    <t>WD0363.VP060.BK0PC.RU</t>
  </si>
  <si>
    <t>WD0363.VP060.MG0PC.RU</t>
  </si>
  <si>
    <t>WD0363.VP060.WH0PC.RU</t>
  </si>
  <si>
    <t>WD0362.VP060.WH0PC.RU</t>
  </si>
  <si>
    <t>WD0362.VP060.MG0PC.RU</t>
  </si>
  <si>
    <t>WD0362.VP060.BK0PC.RU</t>
  </si>
  <si>
    <t>Вешало торцевое, серия 360</t>
  </si>
  <si>
    <t>WA0344.VP000.CMGEP.CI</t>
  </si>
  <si>
    <t>Вешало торцевое, серия 460</t>
  </si>
  <si>
    <t>WA0343.VP000.CMGEP.CI</t>
  </si>
  <si>
    <t>Галстучница, серия 460</t>
  </si>
  <si>
    <t>WA0342.VP000.MG0PC.CI</t>
  </si>
  <si>
    <t>WA0342.VP000.WH0PC.CI</t>
  </si>
  <si>
    <t>Заглушка направляющей настенной</t>
  </si>
  <si>
    <t>WA0339.VP000.WH000.CI</t>
  </si>
  <si>
    <t>WA0339.VP000.MG000.CI</t>
  </si>
  <si>
    <t>Заглушка-планка полки проволочной, серия 360</t>
  </si>
  <si>
    <t>WA0318.VP036.WH000.CI</t>
  </si>
  <si>
    <t>WA0318.VP036.BK000.CI</t>
  </si>
  <si>
    <t>WA0318.VP036.MG000.CI</t>
  </si>
  <si>
    <t>Заглушка-планка полки проволочной, серия 460</t>
  </si>
  <si>
    <t>WA0318.VP046.MG000.CI</t>
  </si>
  <si>
    <t>WA0318.VP046.WH000.CI</t>
  </si>
  <si>
    <t>WA0318.VP046.BK000.CI</t>
  </si>
  <si>
    <t>Заглушка-планка полки проволочной, серия 540</t>
  </si>
  <si>
    <t>WA0318.VP054.MG000.CI</t>
  </si>
  <si>
    <t>WA0318.VP054.BK000.CI</t>
  </si>
  <si>
    <t>WA0318.VP054.WH000.CI</t>
  </si>
  <si>
    <t>Заглушки кронштейна, серия 360</t>
  </si>
  <si>
    <t>WA2934.VR036.MG000.CI</t>
  </si>
  <si>
    <t>WA2934.VR036.BK000.CI</t>
  </si>
  <si>
    <t>WA2934.VR036.WH000.CI</t>
  </si>
  <si>
    <t>Заглушки кронштейна, серия 460</t>
  </si>
  <si>
    <t>WA2956.VR046.WH000.CI</t>
  </si>
  <si>
    <t>WA2956.VR046.BK000.CI</t>
  </si>
  <si>
    <t>WA2956.VR046.MG000.CI</t>
  </si>
  <si>
    <t>Заглушки кронштейна, серия 540</t>
  </si>
  <si>
    <t>WA2978.VR054.MG000.CI</t>
  </si>
  <si>
    <t>WA2978.VR054.WH000.CI</t>
  </si>
  <si>
    <t>WA2978.VR054.BK000.CI</t>
  </si>
  <si>
    <t>Заглушки штанги</t>
  </si>
  <si>
    <t>WA0201.VR000.CMGEP.CU</t>
  </si>
  <si>
    <t>Корзина мелкосетчатая 185 мм, 527х427</t>
  </si>
  <si>
    <t>WA0272.VP018.MG0PC.CH</t>
  </si>
  <si>
    <t>WA0272.VP018.BK0PC.CH</t>
  </si>
  <si>
    <t>WA0272.VP018.WH0PC.CH</t>
  </si>
  <si>
    <t>Корзина мелкосетчатая 285 мм, 450х427</t>
  </si>
  <si>
    <t>WA0276.VP028.MG0PC.CI</t>
  </si>
  <si>
    <t>Корзина мелкосетчатая 285 мм, 527х427</t>
  </si>
  <si>
    <t>WA0273.VP028.MG0PC.CH</t>
  </si>
  <si>
    <t>WA0273.VP028.BK0PC.CH</t>
  </si>
  <si>
    <t>WA0273.VP028.WH0PC.CH</t>
  </si>
  <si>
    <t>Корзина мелкосетчатая 85 мм, 450х427</t>
  </si>
  <si>
    <t>WA0274.VP008.MG0PC.CI</t>
  </si>
  <si>
    <t>Корзина мелкосетчатая 85 мм, 527х427</t>
  </si>
  <si>
    <t>WA0271.VP008.MG0PC.CH</t>
  </si>
  <si>
    <t>WA0271.VP008.WH0PC.CH</t>
  </si>
  <si>
    <t>WA0271.VP008.BK0PC.CH</t>
  </si>
  <si>
    <t>Корзина навесная</t>
  </si>
  <si>
    <t>WA0358.VP000.MG0PC.CI</t>
  </si>
  <si>
    <t>WA0358.VP000.BK0PC.CI</t>
  </si>
  <si>
    <t>WA0358.VP000.WH0PC.CI</t>
  </si>
  <si>
    <t>Крепежи настенные</t>
  </si>
  <si>
    <t>WA0369.VR000.MG0PC.CI</t>
  </si>
  <si>
    <t>WA0369.VR000.WH0PC.CI</t>
  </si>
  <si>
    <t>WA0369.VR000.BK0PC.CI</t>
  </si>
  <si>
    <t>Крепления боковые, серия 360</t>
  </si>
  <si>
    <t>Крепления боковые, серия 460</t>
  </si>
  <si>
    <t>WA0353.VR046.BK0PC.RA</t>
  </si>
  <si>
    <t>Крепления боковые, серия 540</t>
  </si>
  <si>
    <t>Крепления направляющей навесной</t>
  </si>
  <si>
    <t>WA0317.VR000.MG0PC.RA</t>
  </si>
  <si>
    <t>WA0317.VR000.WH0PC.RA</t>
  </si>
  <si>
    <t>Крепления сетчатой корзины, L=350</t>
  </si>
  <si>
    <t>WA0322.VR035.MG000.CI</t>
  </si>
  <si>
    <t>Крепления сетчатой корзины, L=450</t>
  </si>
  <si>
    <t>WA0322.VR045.MG000.CI</t>
  </si>
  <si>
    <t>Кронштейн для корзины навесной</t>
  </si>
  <si>
    <t>WA0351.VP000.BK0PC.CI</t>
  </si>
  <si>
    <t>WA0351.VP000.MG0PC.CI</t>
  </si>
  <si>
    <t>WA0351.VP000.WH0PC.CI</t>
  </si>
  <si>
    <t>Кронштейн полки проволочной, серия 360</t>
  </si>
  <si>
    <t>WA0290.VP036.WH0PC.RA</t>
  </si>
  <si>
    <t>WA0290.VP036.BK0PC.RA</t>
  </si>
  <si>
    <t>WA0290.VP036.MG0PC.RA</t>
  </si>
  <si>
    <t>Кронштейн полки проволочной, серия 460</t>
  </si>
  <si>
    <t>WA0291.VP046.MG0PC.RA</t>
  </si>
  <si>
    <t>WA0291.VP046.WH0PC.RA</t>
  </si>
  <si>
    <t>WA0291.VP046.BK0PC.RA</t>
  </si>
  <si>
    <t>Кронштейн полки проволочной, серия 540</t>
  </si>
  <si>
    <t>Кронштейн полок ЛДСП, L=490</t>
  </si>
  <si>
    <t>WA0336.VP049.WH0PC.RA</t>
  </si>
  <si>
    <t>WA0336.VP049.MG0PC.RA</t>
  </si>
  <si>
    <t>WA0336.VP049.BK0PC.RA</t>
  </si>
  <si>
    <t>Крышка полки для аксессуаров</t>
  </si>
  <si>
    <t>WD0382.VP000.DDT00.RU</t>
  </si>
  <si>
    <t>WD0377.VP000.DWT00.RU</t>
  </si>
  <si>
    <t>WD0383.VP000.DLT00.RU</t>
  </si>
  <si>
    <t>WD0384.VP000.TRG00.RU</t>
  </si>
  <si>
    <t>Крючки боковые, серия 360</t>
  </si>
  <si>
    <t>WA0349.VP036.WH0PC.CI</t>
  </si>
  <si>
    <t>WA0349.VP036.BK0PC.CI</t>
  </si>
  <si>
    <t>WA0349.VP036.MG0PC.CI</t>
  </si>
  <si>
    <t>Крючки боковые, серия 460</t>
  </si>
  <si>
    <t>WA0349.VP046.BK0PC.CI</t>
  </si>
  <si>
    <t>WA0349.VP046.MG0PC.CI</t>
  </si>
  <si>
    <t>WA0349.VP046.WH0PC.CI</t>
  </si>
  <si>
    <t>Крючки универсальные, 3 шт</t>
  </si>
  <si>
    <t>WA0309.VS000.BK0PC.CI</t>
  </si>
  <si>
    <t>WA0309.VS000.WH0PC.CI</t>
  </si>
  <si>
    <t>WA0309.VS000.MG0PC.CI</t>
  </si>
  <si>
    <t>Накладка рельса несущего, L=2030</t>
  </si>
  <si>
    <t>Направляющая навесная, L=1200</t>
  </si>
  <si>
    <t>WA0284.VP120.WH0PC.RA</t>
  </si>
  <si>
    <t>WA0284.VP120.MG0PC.RA</t>
  </si>
  <si>
    <t>Направляющая навесная, L=2300</t>
  </si>
  <si>
    <t>Направляющая настенная, L=1200</t>
  </si>
  <si>
    <t>WA0283.VP120.MG0PC.RA</t>
  </si>
  <si>
    <t>WA0283.VP120.BK0PC.RA</t>
  </si>
  <si>
    <t>WA0283.VP120.WH0PC.RA</t>
  </si>
  <si>
    <t>Направляющая настенная, L=2400</t>
  </si>
  <si>
    <t>WA0283.VP240.BK0PC.RA</t>
  </si>
  <si>
    <t>WA0283.VP240.MG0PC.RA</t>
  </si>
  <si>
    <t>WA0283.VP240.WH0PC.RA</t>
  </si>
  <si>
    <t>Ножки стеллажа, 4 шт</t>
  </si>
  <si>
    <t>WA0313.VS000.MG0PC.CI</t>
  </si>
  <si>
    <t>Обувница 2-ярусная выдвижная с доводчиком, серия 460, L=607</t>
  </si>
  <si>
    <t>WA0386.VP060.WH0PC.CI</t>
  </si>
  <si>
    <t>WA0386.VP060.MG0PC.CI</t>
  </si>
  <si>
    <t>WA0386.VP060.BK0PC.CI</t>
  </si>
  <si>
    <t>Обувница 2-ярусная выдвижная, серия 460, L=550</t>
  </si>
  <si>
    <t>WA0338.VP055.MG0PC.CI</t>
  </si>
  <si>
    <t>WA0338.VP055.WH0PC.CI</t>
  </si>
  <si>
    <t>Обувница 2-ярусная стационарная, серия 460, L=607</t>
  </si>
  <si>
    <t>WA0352.VP060.MG0PC.CI</t>
  </si>
  <si>
    <t>WA0352.VP060.BK0PC.CI</t>
  </si>
  <si>
    <t>WA0352.VP060.WH0PC.CI</t>
  </si>
  <si>
    <t>Планка-декор для полки проволочной, L=607</t>
  </si>
  <si>
    <t>WD0324.VP060.DDT00.RU</t>
  </si>
  <si>
    <t>WD0374.VP060.DWT00.RU</t>
  </si>
  <si>
    <t>WD0325.VP060.DLT00.RU</t>
  </si>
  <si>
    <t>Планки соединительные T+L, L=450</t>
  </si>
  <si>
    <t>WA0281.VS045.MG0PC.CI</t>
  </si>
  <si>
    <t>Планки соединительные T+L, L=550</t>
  </si>
  <si>
    <t>WA0282.VS055.MG0PC.CI</t>
  </si>
  <si>
    <t>Планки соединительные T, L=450</t>
  </si>
  <si>
    <t>WA0279.VR045.MG0PC.CI</t>
  </si>
  <si>
    <t>Планки соединительные T, L=550</t>
  </si>
  <si>
    <t>WA0280.VR055.MG0PC.CI</t>
  </si>
  <si>
    <t>Подвески штанги</t>
  </si>
  <si>
    <t>WA0308.VR000.MG0PC.CI</t>
  </si>
  <si>
    <t>WA0308.VR000.WH0PC.CI</t>
  </si>
  <si>
    <t>WA0308.VR000.BK0PC.CI</t>
  </si>
  <si>
    <t>Полка боковая, серия 360</t>
  </si>
  <si>
    <t>WA0348.VP036.WH0PC.CI</t>
  </si>
  <si>
    <t>WA0348.VP036.BK0PC.CI</t>
  </si>
  <si>
    <t>WA0348.VP036.MG0PC.CI</t>
  </si>
  <si>
    <t>Полка боковая, серия 460</t>
  </si>
  <si>
    <t>WA0348.VP046.WH0PC.CI</t>
  </si>
  <si>
    <t>WA0348.VP046.BK0PC.CI</t>
  </si>
  <si>
    <t>WA0348.VP046.MG0PC.CI</t>
  </si>
  <si>
    <t>Полка для обуви 1-ярусная, L=550</t>
  </si>
  <si>
    <t>WA0304.VP055.WH0PC.CI</t>
  </si>
  <si>
    <t>WA0304.VP055.BK0PC.CI</t>
  </si>
  <si>
    <t>WA0304.VP055.MG0PC.CI</t>
  </si>
  <si>
    <t>Полка для обуви 1-ярусная, L=607</t>
  </si>
  <si>
    <t>WA0304.VP060.MG0PC.CI</t>
  </si>
  <si>
    <t>WA0304.VP060.BK0PC.CI</t>
  </si>
  <si>
    <t>WA0304.VP060.WH0PC.CI</t>
  </si>
  <si>
    <t>Полка для обуви 2-ярусная, L=607</t>
  </si>
  <si>
    <t>WA0350.VP060.WH0PC.CI</t>
  </si>
  <si>
    <t>WA0350.VP060.BK0PC.CI</t>
  </si>
  <si>
    <t>WD0306.VP060.MG0PC.RU</t>
  </si>
  <si>
    <t>WD0306.VP060.WH0PC.RU</t>
  </si>
  <si>
    <t>WD0305.VP060.WH0PC.RU</t>
  </si>
  <si>
    <t>WD0305.VP060.MG0PC.RU</t>
  </si>
  <si>
    <t>Полка проволочная, серия 360, L=1823</t>
  </si>
  <si>
    <t>WA0287.VP182.BK0PC.RA</t>
  </si>
  <si>
    <t>WA0287.VP182.WH0PC.RA</t>
  </si>
  <si>
    <t>WA0287.VP182.MG0PC.RA</t>
  </si>
  <si>
    <t>Полка проволочная, серия 360, L=607</t>
  </si>
  <si>
    <t>WA0287.VP060.WH0PC.RA</t>
  </si>
  <si>
    <t>WA0287.VP060.BK0PC.RA</t>
  </si>
  <si>
    <t>WA0287.VP060.MG0PC.RA</t>
  </si>
  <si>
    <t>Полка проволочная, серия 360, L=900</t>
  </si>
  <si>
    <t>WA0287.VP090.MG0PC.RA</t>
  </si>
  <si>
    <t>WA0287.VP090.BK0PC.RA</t>
  </si>
  <si>
    <t>WA0287.VP090.WH0PC.RA</t>
  </si>
  <si>
    <t>Полка проволочная, серия 460, L=1100</t>
  </si>
  <si>
    <t>Полка проволочная, серия 460, L=1823</t>
  </si>
  <si>
    <t>WA0288.VP182.WH0PC.RA</t>
  </si>
  <si>
    <t>WA0288.VP182.MG0PC.RA</t>
  </si>
  <si>
    <t>WA0288.VP182.BK0PC.RA</t>
  </si>
  <si>
    <t>Полка проволочная, серия 460, L=550</t>
  </si>
  <si>
    <t>WA0288.VP055.MG0PC.RA</t>
  </si>
  <si>
    <t>WA0288.VP055.WH0PC.RA</t>
  </si>
  <si>
    <t>WA0288.VP055.BK0PC.RA</t>
  </si>
  <si>
    <t>Полка проволочная, серия 460, L=607</t>
  </si>
  <si>
    <t>WA0288.VP060.BK0PC.RA</t>
  </si>
  <si>
    <t>WA0288.VP060.MG0PC.RA</t>
  </si>
  <si>
    <t>WA0288.VP060.WH0PC.RA</t>
  </si>
  <si>
    <t>Полка проволочная, серия 460, L=900</t>
  </si>
  <si>
    <t>WA0288.VP090.WH0PC.RA</t>
  </si>
  <si>
    <t>WA0288.VP090.MG0PC.RA</t>
  </si>
  <si>
    <t>WA0288.VP090.BK0PC.RA</t>
  </si>
  <si>
    <t>Полка проволочная, серия 540, L=1823</t>
  </si>
  <si>
    <t>WA0289.VP182.MG0PC.RA</t>
  </si>
  <si>
    <t>WA0289.VP182.BK0PC.RA</t>
  </si>
  <si>
    <t>WA0289.VP182.WH0PC.RA</t>
  </si>
  <si>
    <t>Полка проволочная, серия 540, L=607</t>
  </si>
  <si>
    <t>WA0289.VP060.MG0PC.RA</t>
  </si>
  <si>
    <t>WA0289.VP060.WH0PC.RA</t>
  </si>
  <si>
    <t>WA0289.VP060.BK0PC.RA</t>
  </si>
  <si>
    <t>WD0375.VP060.WH0PC.RU</t>
  </si>
  <si>
    <t>WD0329.VP060.MG0PC.RU</t>
  </si>
  <si>
    <t>WD0328.VP060.MG0PC.RU</t>
  </si>
  <si>
    <t>Полка-корзина проволочная, серия 360, L=607</t>
  </si>
  <si>
    <t>WA0345.VP060.WH0PC.RA</t>
  </si>
  <si>
    <t>Полка-корзина проволочная, серия 460, L=550</t>
  </si>
  <si>
    <t>WA0335.VP055.WH0PC.RA</t>
  </si>
  <si>
    <t>Полка-корзина проволочная, серия 460, L=607</t>
  </si>
  <si>
    <t>WA0335.VP060.WH0PC.RA</t>
  </si>
  <si>
    <t>Разделители полки-корзины, серия 360</t>
  </si>
  <si>
    <t>WD0745.VR036.DLT00.RU</t>
  </si>
  <si>
    <t>WD0744.VR036.DDT00.RU</t>
  </si>
  <si>
    <t>WA0645.VR036.TR000.CI</t>
  </si>
  <si>
    <t>Разделители полки-корзины, серия 460</t>
  </si>
  <si>
    <t>WA0635.VR046.TR000.CI</t>
  </si>
  <si>
    <t>WD0734.VR046.DDT00.RU</t>
  </si>
  <si>
    <t>WD0735.VR046.DLT00.RU</t>
  </si>
  <si>
    <t>Разделитель полки проволочной, серия 460</t>
  </si>
  <si>
    <t>WA0340.VP046.WH0PC.CI</t>
  </si>
  <si>
    <t>WA0340.VP046.BK0PC.CI</t>
  </si>
  <si>
    <t>WA0340.VP046.MG0PC.CI</t>
  </si>
  <si>
    <t>Рамка для корзин выдвижная, серия 460, L=550</t>
  </si>
  <si>
    <t>WA0299.VP055.WH0PC.CI</t>
  </si>
  <si>
    <t>WD0301.VP060.MG0PC.RU</t>
  </si>
  <si>
    <t>WD0301.VP060.WH0PC.RU</t>
  </si>
  <si>
    <t>WD0300.VP060.WH0PC.RU</t>
  </si>
  <si>
    <t>WD0300.VP060.MG0PC.RU</t>
  </si>
  <si>
    <t>Рамка для корзин с доводчиком, серия 460, L=607</t>
  </si>
  <si>
    <t>WA0371.VP060.BK0PC.CI</t>
  </si>
  <si>
    <t>WA0371.VP060.WH0PC.CI</t>
  </si>
  <si>
    <t>WA0371.VP060.MG0PC.CI</t>
  </si>
  <si>
    <t>WD0372.VP060.WH0PC.RU</t>
  </si>
  <si>
    <t>WD0361.VP060.MG0PC.RU</t>
  </si>
  <si>
    <t>WD0361.VP060.BK0PC.RU</t>
  </si>
  <si>
    <t>WD0360.VP060.MG0PC.RU</t>
  </si>
  <si>
    <t>WD0360.VP060.BK0PC.RU</t>
  </si>
  <si>
    <t>Рельс несущий, L=1300</t>
  </si>
  <si>
    <t>WA0285.VP130.WH0PC.RA</t>
  </si>
  <si>
    <t>WA0285.VP130.MG0PC.RA</t>
  </si>
  <si>
    <t>WA0285.VP130.BK0PC.RA</t>
  </si>
  <si>
    <t>Рельс несущий, L=2030</t>
  </si>
  <si>
    <t>WA0285.VP203.WH0PC.RA</t>
  </si>
  <si>
    <t>WA0285.VP203.MG0PC.RA</t>
  </si>
  <si>
    <t>WA0285.VP203.BK0PC.RA</t>
  </si>
  <si>
    <t>WA0310.VS000.MG0PC.CI</t>
  </si>
  <si>
    <t>WA0310.VS000.WH0PC.RA</t>
  </si>
  <si>
    <t>Сушилка для белья, L=607</t>
  </si>
  <si>
    <t>WA0357.VP060.WH0PC.CI</t>
  </si>
  <si>
    <t>WA0357.VP060.BK0PC.CI</t>
  </si>
  <si>
    <t>WA0357.VP060.MG0PC.CI</t>
  </si>
  <si>
    <t>Упор боковой</t>
  </si>
  <si>
    <t>WA0341.VP000.MG0PC.CI</t>
  </si>
  <si>
    <t>WA0341.VP000.BK0PC.CI</t>
  </si>
  <si>
    <t>WA0341.VP000.WH0PC.CI</t>
  </si>
  <si>
    <t>Фиксаторы полок ЛДСП</t>
  </si>
  <si>
    <t>WA0311.VS000.WH000.CI</t>
  </si>
  <si>
    <t>Штанга круглая, L=2000</t>
  </si>
  <si>
    <t>Штанга круглая, L=3000</t>
  </si>
  <si>
    <t>страна</t>
  </si>
  <si>
    <t>Металлик</t>
  </si>
  <si>
    <t>RA</t>
  </si>
  <si>
    <t>CI</t>
  </si>
  <si>
    <t>Вешалка для брюк выдвижная, серия 460, L=607, Дерево светлое</t>
  </si>
  <si>
    <t>Вешалка для брюк выдвижная, серия 460, L=607, Дерево тёмное</t>
  </si>
  <si>
    <t>Вешалка для брюк с доводчиком, серия 460, L=607, Дерево белое</t>
  </si>
  <si>
    <t>Вешалка для брюк с доводчиком, серия 460, L=607, Дерево светлое</t>
  </si>
  <si>
    <t>Вешалка для брюк с доводчиком, серия 460, L=607, Дерево тёмное</t>
  </si>
  <si>
    <t>хром</t>
  </si>
  <si>
    <t>CU</t>
  </si>
  <si>
    <t>CH</t>
  </si>
  <si>
    <t>Дерево тёмное</t>
  </si>
  <si>
    <t>Дерево белое</t>
  </si>
  <si>
    <t>Дерево светлое</t>
  </si>
  <si>
    <t>Стекло</t>
  </si>
  <si>
    <t>Полка для аксессуаров с доводчиком, серия 460, L=607, Дерево белое</t>
  </si>
  <si>
    <t>Полка для аксессуаров с доводчиком, серия 460, L=607, Дерево светлое</t>
  </si>
  <si>
    <t>Полка для аксессуаров с доводчиком, серия 460, L=607, Дерево тёмное</t>
  </si>
  <si>
    <t>Полка для обуви 2-ярусная, L=607, Дерево светлое</t>
  </si>
  <si>
    <t>Полка для обуви 2-ярусная, L=607, Дерево тёмное</t>
  </si>
  <si>
    <t>Полка стационарная, серия 460, L=607, Дерево белое</t>
  </si>
  <si>
    <t>Полка стационарная, серия 460, L=607, Дерево светлое</t>
  </si>
  <si>
    <t>Полка стационарная, серия 460, L=607, Дерево тёмное</t>
  </si>
  <si>
    <t>бесцветный</t>
  </si>
  <si>
    <t>Рамка для корзин выдвижная, серия 460, L=607, Дерево светлое</t>
  </si>
  <si>
    <t>Рамка для корзин выдвижная, серия 460, L=607, Дерево тёмное</t>
  </si>
  <si>
    <t>Рамка для корзин с доводчиком, серия 460, L=607, Дерево белое</t>
  </si>
  <si>
    <t>Рамка для корзин с доводчиком, серия 460, L=607, Дерево светлое</t>
  </si>
  <si>
    <t>Рамка для корзин с доводчиком, серия 460, L=607, Дерево тёмное</t>
  </si>
  <si>
    <t>Скобы соединительные полок ЛДСП, 6 шт</t>
  </si>
  <si>
    <t>10 шт</t>
  </si>
  <si>
    <t>Гардеробная система Аристо</t>
  </si>
  <si>
    <t>количество в упаковке</t>
  </si>
  <si>
    <t>Детали полочной системы</t>
  </si>
  <si>
    <t>6 шт.</t>
  </si>
  <si>
    <t>40 шт.</t>
  </si>
  <si>
    <t>100 шт.</t>
  </si>
  <si>
    <t>50 шт.</t>
  </si>
  <si>
    <t>Система проволочных полок-корзин</t>
  </si>
  <si>
    <t>2 шт.</t>
  </si>
  <si>
    <t>Настенная система</t>
  </si>
  <si>
    <t>Навесная система</t>
  </si>
  <si>
    <t>12 шт.</t>
  </si>
  <si>
    <t>250 шт.</t>
  </si>
  <si>
    <t>Аксессуары полочной системы</t>
  </si>
  <si>
    <t>60 шт.</t>
  </si>
  <si>
    <t>30 шт.</t>
  </si>
  <si>
    <t>5 шт.</t>
  </si>
  <si>
    <t>10 шт.</t>
  </si>
  <si>
    <t>1 шт.</t>
  </si>
  <si>
    <t>20 шт.</t>
  </si>
  <si>
    <t>120 шт.</t>
  </si>
  <si>
    <t>Дополнительное оборудование для полок из ЛДСП (МДФ)</t>
  </si>
  <si>
    <t>Корзины для стеллажа, полочной системы и корпусной мебели  527 мм х 427мм</t>
  </si>
  <si>
    <t>8 шт.</t>
  </si>
  <si>
    <t>Выдвижные элементы</t>
  </si>
  <si>
    <t>Детали системы Декор, новая текстура</t>
  </si>
  <si>
    <t>3 шт.</t>
  </si>
  <si>
    <t>Штанга и аксессуары</t>
  </si>
  <si>
    <t>аксессуары</t>
  </si>
  <si>
    <r>
      <t xml:space="preserve">Полка для аксессуаров с доводчиком, серия 460, L=607, </t>
    </r>
    <r>
      <rPr>
        <b/>
        <i/>
        <sz val="12"/>
        <color rgb="FFFF0000"/>
        <rFont val="Calibri"/>
        <family val="2"/>
        <charset val="204"/>
        <scheme val="minor"/>
      </rPr>
      <t>Дерево белое</t>
    </r>
  </si>
  <si>
    <r>
      <t xml:space="preserve">Полка стационарная, серия 460, L=607, </t>
    </r>
    <r>
      <rPr>
        <b/>
        <i/>
        <sz val="12"/>
        <color rgb="FFFF0000"/>
        <rFont val="Calibri"/>
        <family val="2"/>
        <charset val="204"/>
        <scheme val="minor"/>
      </rPr>
      <t>Дерево белое</t>
    </r>
  </si>
  <si>
    <r>
      <t xml:space="preserve">Рамка для корзин с доводчиком, серия 460, L=607, </t>
    </r>
    <r>
      <rPr>
        <b/>
        <i/>
        <sz val="12"/>
        <color rgb="FFFF0000"/>
        <rFont val="Calibri"/>
        <family val="2"/>
        <charset val="204"/>
        <scheme val="minor"/>
      </rPr>
      <t>Дерево белое</t>
    </r>
  </si>
  <si>
    <t>DA0004.VM100.TR000.RK</t>
  </si>
  <si>
    <t>WA0026.VR000.BK000.RU</t>
  </si>
  <si>
    <t>(100 м)</t>
  </si>
  <si>
    <t>Рамка широкая Slim line</t>
  </si>
  <si>
    <t>AV0650.VP540.CHMAN.CJ</t>
  </si>
  <si>
    <t>AV0700.VP540.CHMAN.CJ</t>
  </si>
  <si>
    <t>AV0590.VP540.CHMAN.CJ</t>
  </si>
  <si>
    <t>AV0588.VP540.CHMAN.CJ</t>
  </si>
  <si>
    <t>AV0589.VP540.CHMAN.CJ</t>
  </si>
  <si>
    <t>Стразовая цепь под вороненую сталь</t>
  </si>
  <si>
    <t>кристалл чёрный</t>
  </si>
  <si>
    <t>AV0067.AM030.BKAEP.CA</t>
  </si>
  <si>
    <t>Стразовая цепь под золото</t>
  </si>
  <si>
    <t>кристалл прозрачный</t>
  </si>
  <si>
    <t>AV0066.AM030.00AEP.CA</t>
  </si>
  <si>
    <t>Стразовая цепь под серебро</t>
  </si>
  <si>
    <t>AV0065.AM030.00AEP.CA</t>
  </si>
  <si>
    <t>кристалл темно-синий</t>
  </si>
  <si>
    <t>AV0065.AM030.DBAEP.CA</t>
  </si>
  <si>
    <t>AV0065.AM030.BKAEP.CA</t>
  </si>
  <si>
    <t>SA0033.VM100.GR000.RK</t>
  </si>
  <si>
    <t>Заглушки штанги, 2 шт</t>
  </si>
  <si>
    <t>WA0180.VP200.BKMPC.RU</t>
  </si>
  <si>
    <t>NB0165.AS000.BK000.CO</t>
  </si>
  <si>
    <t>NA0167.VR000.ZN0EP.CO</t>
  </si>
  <si>
    <t>NA0166.VR000.ZN0EP.CO</t>
  </si>
  <si>
    <t>NA0097.VM100.TR000.CB</t>
  </si>
  <si>
    <t>NB0487.VP540.WHGPC.CJ</t>
  </si>
  <si>
    <t>NB0487.VP540.SLMAN.CJ</t>
  </si>
  <si>
    <t>NB0487.VP540.BKSPC.CJ</t>
  </si>
  <si>
    <t>NB0505.VP540.SLMAN.CJ</t>
  </si>
  <si>
    <t>NB0651.VP540.SLMAN.CJ</t>
  </si>
  <si>
    <t>NA0480.VP540.WHGPC.CJ</t>
  </si>
  <si>
    <t>NA0480.VP540.SLMAN.CJ</t>
  </si>
  <si>
    <t>NA0480.VP540.BKSPC.CJ</t>
  </si>
  <si>
    <t>NB0442.VP540.WHGPC.CJ</t>
  </si>
  <si>
    <t>NB0442.VP540.SLMAN.CJ</t>
  </si>
  <si>
    <t>NB0442.VP540.BKSPC.CJ</t>
  </si>
  <si>
    <t>NB0486.VP540.WHGPC.CJ</t>
  </si>
  <si>
    <t>NB0486.VP540.SLMAN.CJ</t>
  </si>
  <si>
    <t>NB0486.VP540.BKSPC.CJ</t>
  </si>
  <si>
    <t>NB0485.VP540.WHGPC.CJ</t>
  </si>
  <si>
    <t>NB0485.VP540.SLMAN.CJ</t>
  </si>
  <si>
    <t>NB0485.VP540.BKSPC.CJ</t>
  </si>
  <si>
    <t>NA2913.VP000.ZN0EP.RM</t>
  </si>
  <si>
    <t>NA2919.VP000.ZN0EP.RM</t>
  </si>
  <si>
    <t>NA3995.VP000.ZN0EP.RM</t>
  </si>
  <si>
    <t>NB0448.VP540.WHGPC.CJ</t>
  </si>
  <si>
    <t>NB0448.VP540.SLMAN.CJ</t>
  </si>
  <si>
    <t>NB0448.VP540.BKSPC.CJ</t>
  </si>
  <si>
    <t>NA0206.VP000.ZN0EP.CY</t>
  </si>
  <si>
    <t>NB0638.VP540.SLMAN.CJ</t>
  </si>
  <si>
    <t>Система "Slim line" Декор</t>
  </si>
  <si>
    <t>Комплектующие системы "Slim line" Декор</t>
  </si>
  <si>
    <t>Рамка средняя плоская Slim line</t>
  </si>
  <si>
    <t>Рамка широкая Slim line декор</t>
  </si>
  <si>
    <t>Вертикальный профиль Slim line декор</t>
  </si>
  <si>
    <t>Коричневый матовый</t>
  </si>
  <si>
    <t>50 к - в</t>
  </si>
  <si>
    <t>Венге глянец</t>
  </si>
  <si>
    <t>Дуб платина</t>
  </si>
  <si>
    <t>AE0488.AP540.WGTPV.RA</t>
  </si>
  <si>
    <t>AE0488.AP540.WGGPP.RA</t>
  </si>
  <si>
    <t>AE0488.AP540.WDRPV.RA</t>
  </si>
  <si>
    <t>AE0488.AP540.OSTPV.RA</t>
  </si>
  <si>
    <t>AE0488.AP540.OPTPV.RA</t>
  </si>
  <si>
    <t>AE0488.AP540.WITPV.RA</t>
  </si>
  <si>
    <t>AE0488.AP540.WFTPV.RA</t>
  </si>
  <si>
    <t>Contour 26, L = 4 900</t>
  </si>
  <si>
    <t>БЕЗ НДС</t>
  </si>
  <si>
    <t>Система BRAVO</t>
  </si>
  <si>
    <t>Алюминиевый профиль системы BRAVO</t>
  </si>
  <si>
    <t>Вертикальный профиль Contour BRAVO</t>
  </si>
  <si>
    <t>Вертикальный профиль Contour BRAVO, L=4900</t>
  </si>
  <si>
    <t>Вертикальный профиль I BRAVO</t>
  </si>
  <si>
    <t>Направляющая двухполозная верхняя BRAVO</t>
  </si>
  <si>
    <t>Направляющая двухполозная нижняя BRAVO</t>
  </si>
  <si>
    <t>Рамка верхняя BRAVO</t>
  </si>
  <si>
    <t>Рамка нижняя BRAVO</t>
  </si>
  <si>
    <t>Комплектующие системы BRAVO</t>
  </si>
  <si>
    <t>Комплект роликов C BRAVO</t>
  </si>
  <si>
    <t>Стопор верхний BRAVO</t>
  </si>
  <si>
    <t>Contour 26</t>
  </si>
  <si>
    <t>I 26</t>
  </si>
  <si>
    <t>РРЦ Без НДС</t>
  </si>
  <si>
    <t>РРЦ с НДС</t>
  </si>
  <si>
    <t>AB0654.VP540.SLMAN.CJ</t>
  </si>
  <si>
    <t>AB0654.VP490.SLMAN.CJ</t>
  </si>
  <si>
    <t>AB0655.VP540.SLMAN.CJ</t>
  </si>
  <si>
    <t>AB0648.VP540.SLMAN.CJ</t>
  </si>
  <si>
    <t>AB0646.VP540.SLMAN.CJ</t>
  </si>
  <si>
    <t>AB0643.VP540.SLMAN.CJ</t>
  </si>
  <si>
    <t>AE0491.VP540.SLMAN.CJ</t>
  </si>
  <si>
    <t>AB0654.VP540.CHMAN.CJ</t>
  </si>
  <si>
    <t>AB0654.VP490.CHMAN.CJ</t>
  </si>
  <si>
    <t>AB0653.VP540.CHMAN.CJ</t>
  </si>
  <si>
    <t>AB0655.VP540.CHMAN.CJ</t>
  </si>
  <si>
    <t>AB0648.VP540.CHMAN.CJ</t>
  </si>
  <si>
    <t>AB0646.VP540.CHMAN.CJ</t>
  </si>
  <si>
    <t>AB0643.VP540.CHMAN.CJ</t>
  </si>
  <si>
    <t>AE0491.VP540.CHMAN.CJ</t>
  </si>
  <si>
    <t>AB0160.VS000.ZN0EP.CO</t>
  </si>
  <si>
    <t>AB0001.VP000.TR000.CO</t>
  </si>
  <si>
    <t>NB0487.VP540.CHMAN.CJ</t>
  </si>
  <si>
    <t>NB0442.VP540.CHMAN.CJ</t>
  </si>
  <si>
    <t>NB0486.VP540.CHMAN.CJ</t>
  </si>
  <si>
    <t>NB0485.VP540.CHMAN.CJ</t>
  </si>
  <si>
    <t>DE0559.VP540.CHMAN.CJ</t>
  </si>
  <si>
    <t>DE0558.VP540.CHMAN.CJ</t>
  </si>
  <si>
    <t>Крепление сквозное для алюминиевого вешала</t>
  </si>
  <si>
    <t>AA1020.VP000.BKM00.CN</t>
  </si>
  <si>
    <t>Крепление стена-стена для алюминиевого вешала</t>
  </si>
  <si>
    <t>AA0956.VR000.BKM00.CN</t>
  </si>
  <si>
    <t>Крепление торцевое для алюминиевого вешала</t>
  </si>
  <si>
    <t>AA1019.VP000.BKM00.CN</t>
  </si>
  <si>
    <t>(1 уп.- 300 шт.)</t>
  </si>
  <si>
    <t>(1 уп.- 260 шт.)</t>
  </si>
  <si>
    <t>Механизм поворотный регулируемый</t>
  </si>
  <si>
    <t>AS0000.VS000.WH0PC.CR</t>
  </si>
  <si>
    <t>Золото</t>
  </si>
  <si>
    <t>AS0000.VS000.GL0PC.CR</t>
  </si>
  <si>
    <t>Коричневый</t>
  </si>
  <si>
    <t>AS0000.VS000.BR0PC.CR</t>
  </si>
  <si>
    <t>AS0000.VS000.SLMPC.CR</t>
  </si>
  <si>
    <t>Шампань</t>
  </si>
  <si>
    <t>AS0000.VS000.CH0PC.CR</t>
  </si>
  <si>
    <t>Черный</t>
  </si>
  <si>
    <t>AS0000.VS000.BK0PC.CR</t>
  </si>
  <si>
    <t>Механизм поворотный регулируемый 4 в 1</t>
  </si>
  <si>
    <t>FP0000.VS000.SLMPC.CR</t>
  </si>
  <si>
    <t>FP0000.VS000.WH0PC.CR</t>
  </si>
  <si>
    <t>FP0000.VS000.BR0PC.CR</t>
  </si>
  <si>
    <t>FP0000.VS000.BK0PC.CR</t>
  </si>
  <si>
    <t>NA0204.VP200.CHMPC.RA</t>
  </si>
  <si>
    <t>Комплект роликов NOVA16, верхние</t>
  </si>
  <si>
    <t>NA0169.VR000.BK000.CO</t>
  </si>
  <si>
    <r>
      <t>Кронштейны для внешней двери</t>
    </r>
    <r>
      <rPr>
        <i/>
        <sz val="12"/>
        <color theme="0"/>
        <rFont val="Calibri"/>
        <family val="2"/>
        <charset val="204"/>
        <scheme val="minor"/>
      </rPr>
      <t xml:space="preserve"> NOVA</t>
    </r>
  </si>
  <si>
    <r>
      <t>Кронштейны для внутренней двери</t>
    </r>
    <r>
      <rPr>
        <i/>
        <sz val="12"/>
        <color theme="0"/>
        <rFont val="Calibri"/>
        <family val="2"/>
        <charset val="204"/>
        <scheme val="minor"/>
      </rPr>
      <t xml:space="preserve"> NOVA</t>
    </r>
  </si>
  <si>
    <r>
      <t>Комплект роликов</t>
    </r>
    <r>
      <rPr>
        <i/>
        <sz val="12"/>
        <color theme="0"/>
        <rFont val="Calibri"/>
        <family val="2"/>
        <charset val="204"/>
        <scheme val="minor"/>
      </rPr>
      <t xml:space="preserve"> </t>
    </r>
    <r>
      <rPr>
        <i/>
        <sz val="24"/>
        <color theme="0"/>
        <rFont val="Calibri"/>
        <family val="2"/>
        <charset val="204"/>
        <scheme val="minor"/>
      </rPr>
      <t>NOVA16,</t>
    </r>
    <r>
      <rPr>
        <i/>
        <sz val="12"/>
        <color theme="0"/>
        <rFont val="Calibri"/>
        <family val="2"/>
        <charset val="204"/>
        <scheme val="minor"/>
      </rPr>
      <t xml:space="preserve"> </t>
    </r>
    <r>
      <rPr>
        <i/>
        <sz val="12"/>
        <color theme="1"/>
        <rFont val="Calibri"/>
        <family val="2"/>
        <charset val="204"/>
        <scheme val="minor"/>
      </rPr>
      <t>верхние</t>
    </r>
  </si>
  <si>
    <t>Комплект роликов NOVA16, нижние</t>
  </si>
  <si>
    <t>NA0165.VR000.BK000.CO</t>
  </si>
  <si>
    <t>Зеленый агат</t>
  </si>
  <si>
    <t>Коричневый топаз</t>
  </si>
  <si>
    <t>Лунный камень</t>
  </si>
  <si>
    <t>Молочный опал</t>
  </si>
  <si>
    <t>Черный оникс</t>
  </si>
  <si>
    <t xml:space="preserve">Покрашенный профиль системы "Стандарт" Аристо (толщина профиля 1,2 мм): </t>
  </si>
  <si>
    <t>AS0010.BP540.YXMPC.CJ</t>
  </si>
  <si>
    <t>AS0046.VP540.YXMPC.CJ</t>
  </si>
  <si>
    <t>AS0504.VP540.YXMPC.CJ</t>
  </si>
  <si>
    <t>AS0004.VP540.YXMPC.CJ</t>
  </si>
  <si>
    <t>AS0006.VP540.YXMPC.CJ</t>
  </si>
  <si>
    <t>AS0640.VP540.YXMPC.CJ</t>
  </si>
  <si>
    <t>AS0010.BP540.BZMPC.CJ</t>
  </si>
  <si>
    <t>AS0046.VP540.BZMPC.CJ</t>
  </si>
  <si>
    <t>AS0504.VP540.BZMPC.CJ</t>
  </si>
  <si>
    <t>AS0004.VP540.BZMPC.CJ</t>
  </si>
  <si>
    <t>AS0006.VP540.BZMPC.CJ</t>
  </si>
  <si>
    <t>AS0640.VP540.BZMPC.CJ</t>
  </si>
  <si>
    <t>AS0010.BP540.KGMPC.CJ</t>
  </si>
  <si>
    <t>AS0046.VP540.KGMPC.CJ</t>
  </si>
  <si>
    <t>AS0504.VP540.KGMPC.CJ</t>
  </si>
  <si>
    <t>AS0004.VP540.KGMPC.CJ</t>
  </si>
  <si>
    <t>AS0006.VP540.KGMPC.CJ</t>
  </si>
  <si>
    <t>AS0640.VP540.KGMPC.CJ</t>
  </si>
  <si>
    <t>AS0010.BP540.KPMPC.CJ</t>
  </si>
  <si>
    <t>AS0046.VP540.KPMPC.CJ</t>
  </si>
  <si>
    <t>AS0504.VP540.KPMPC.CJ</t>
  </si>
  <si>
    <t>AS0004.VP540.KPMPC.CJ</t>
  </si>
  <si>
    <t>AS0006.VP540.KPMPC.CJ</t>
  </si>
  <si>
    <t>AS0640.VP540.KPMPC.CJ</t>
  </si>
  <si>
    <t>AS0010.BP540.GRMPC.CJ</t>
  </si>
  <si>
    <t>AS0046.VP540.GRMPC.CJ</t>
  </si>
  <si>
    <t>AS0504.VP540.GRMPC.CJ</t>
  </si>
  <si>
    <t>AS0004.VP540.GRMPC.CJ</t>
  </si>
  <si>
    <t>AS0006.VP540.GRMPC.CJ</t>
  </si>
  <si>
    <t>AS0640.VP540.GRMPC.CJ</t>
  </si>
  <si>
    <t>Рассеиватель полки с подсветкой vA, L=2700</t>
  </si>
  <si>
    <t>DE0251.AP270.WHM00.CS</t>
  </si>
  <si>
    <t>белый матовый</t>
  </si>
  <si>
    <t>DE0251.AP270.BKM00.CS</t>
  </si>
  <si>
    <t>Петли AIR 105, Никель</t>
  </si>
  <si>
    <t>Петли AIR 105, Титан</t>
  </si>
  <si>
    <t xml:space="preserve">Уголок соединительный для для петель AIR  </t>
  </si>
  <si>
    <t>DE0253.VS000.CHMPC.CS</t>
  </si>
  <si>
    <t>Профиль рамочный узкий 680</t>
  </si>
  <si>
    <t>DE0680.VP540.SLMAN.CJ</t>
  </si>
  <si>
    <t>DE0680.VP540.CHMAN.CJ</t>
  </si>
  <si>
    <t>Профиль рамочный узкий 681, с ручкой</t>
  </si>
  <si>
    <t>DE0681.VP540.SLMAN.CJ</t>
  </si>
  <si>
    <t>DE0681.VP540.CHMAN.CJ</t>
  </si>
  <si>
    <t>DE0105.VS000.NI0EP.IS</t>
  </si>
  <si>
    <t>DE0105.VS000.TI0EP.IS</t>
  </si>
  <si>
    <t>DA0105.VP000.SLMEP.CN</t>
  </si>
  <si>
    <t>DA0105.VP000.BKMEP.CN</t>
  </si>
  <si>
    <t>CB</t>
  </si>
  <si>
    <t>DE0548.VP270.TR000.CB</t>
  </si>
  <si>
    <t>WA0353.VR054.WH0PC.RA</t>
  </si>
  <si>
    <t>AS0008.DP540.BKSPC.CJ</t>
  </si>
  <si>
    <t>AS0008.DP540.ANKPP.RA</t>
  </si>
  <si>
    <t>DA0298.VP580.BKSPC.CJ</t>
  </si>
  <si>
    <t>Уплотнитель П-образный низкий, 8 мм</t>
  </si>
  <si>
    <t>100м, CB</t>
  </si>
  <si>
    <r>
      <t>100м</t>
    </r>
    <r>
      <rPr>
        <i/>
        <sz val="12"/>
        <color theme="0"/>
        <rFont val="Calibri"/>
        <family val="2"/>
        <charset val="204"/>
        <scheme val="minor"/>
      </rPr>
      <t>, CB</t>
    </r>
  </si>
  <si>
    <t>Выпрямитель накладной NOVA</t>
  </si>
  <si>
    <t>NA0208.VP200.SLMAN.CT</t>
  </si>
  <si>
    <t>Пластина для выпрямителя NOVA</t>
  </si>
  <si>
    <t>NA0209.VP000.ZN0EP.RU</t>
  </si>
  <si>
    <t>AV0068.VM100.TR0EV.CB</t>
  </si>
  <si>
    <t>Шлегель, 9х9</t>
  </si>
  <si>
    <t>белый, CL (100 м)</t>
  </si>
  <si>
    <t>AA0996.VM100.WH000.CL</t>
  </si>
  <si>
    <t>AA0996.VM100.GR000.CL</t>
  </si>
  <si>
    <t>серый, CL (100 м)</t>
  </si>
  <si>
    <t>AS0533.VP540.BKSPC.CJ</t>
  </si>
  <si>
    <t>AS0482.VP540.SBKSPC.CJ</t>
  </si>
  <si>
    <t>Стопор нижний - корона, стальной</t>
  </si>
  <si>
    <t>Комплект роликов C, серый</t>
  </si>
  <si>
    <t>AS0160.AS000.ZN0EP.CO</t>
  </si>
  <si>
    <t>AS0103.VP000.ZN0EP.CP</t>
  </si>
  <si>
    <t>Полка проволочная, серия 360, L=450</t>
  </si>
  <si>
    <t>WA0287.VP045.MG0PC.RA</t>
  </si>
  <si>
    <t>Полка проволочная, серия 460, L=450</t>
  </si>
  <si>
    <t>WA0288.VP045.MG0PC.RA</t>
  </si>
  <si>
    <t>Полка-корзина проволочная, серия 360, L=450</t>
  </si>
  <si>
    <t>WA0345.VP045.MG0PC.RA</t>
  </si>
  <si>
    <t>Полка-корзина проволочная, серия 460, L=450</t>
  </si>
  <si>
    <t>WA0335.VP045.MG0PC.RA</t>
  </si>
  <si>
    <t>Обувница 2-ярусная стационарная, серия 460, L=450</t>
  </si>
  <si>
    <t>WA0352.VP045.MG0PC.CI</t>
  </si>
  <si>
    <t>Полка для обуви 1-ярусная, L=450</t>
  </si>
  <si>
    <t>WA0396.VP045.MG0PC.CI</t>
  </si>
  <si>
    <t>Полка для обуви 2-ярусная, L=450</t>
  </si>
  <si>
    <t>WA0395.VP045.MG0PC.CI</t>
  </si>
  <si>
    <t>Корзина мелкосетчатая 185 мм, 369х427</t>
  </si>
  <si>
    <t>WA0392.VP018.MG0PC.CH</t>
  </si>
  <si>
    <t>Корзина мелкосетчатая 85 мм, 369х427</t>
  </si>
  <si>
    <t>WA0391.VP008.MG0PC.CH</t>
  </si>
  <si>
    <t>Вешалка для брюк выдвижная, серия 460, L=450</t>
  </si>
  <si>
    <t>WA0410.VP045.MG0PC.CI</t>
  </si>
  <si>
    <t>Вешалка для брюк выдвижная, серия 460, L=607</t>
  </si>
  <si>
    <t>WA0411.VP060.MG0PC.CI</t>
  </si>
  <si>
    <t>Вешалка для брюк выдвижная с доводчиком, серия 460, L=450</t>
  </si>
  <si>
    <t>WA0393.VP045.MG0PC.CI</t>
  </si>
  <si>
    <t>Обувница 2-ярусная выдвижная, серия 460, L=450</t>
  </si>
  <si>
    <t>WA0412.VP045.MG0PC.CI</t>
  </si>
  <si>
    <t>Обувница 2-ярусная выдвижная, серия 460, L=607</t>
  </si>
  <si>
    <t>WA0413.VP060.MG0PC.CI</t>
  </si>
  <si>
    <t>Обувница 2-ярусная выдвижная с доводчиком, серия 460, L=450</t>
  </si>
  <si>
    <t>WA0394.VP045.MG0PC.CI</t>
  </si>
  <si>
    <t>Рамка для корзин выдвижная, серия 460, L=450</t>
  </si>
  <si>
    <t>WA0389.VP045.MG0PC.CI</t>
  </si>
  <si>
    <t>Рамка для корзин выдвижная, серия 460, L=607</t>
  </si>
  <si>
    <t>WA0387.VP060.MG0PC.CI</t>
  </si>
  <si>
    <t>Рамка для корзин с доводчиком, серия 460, L=450</t>
  </si>
  <si>
    <t>WA0390.VP045.MG0PC.CI</t>
  </si>
  <si>
    <t>WA0287.VP045.WH0PC.RA</t>
  </si>
  <si>
    <t>WA0288.VP045.WH0PC.RA</t>
  </si>
  <si>
    <t>WA0345.VP045.WH0PC.RA</t>
  </si>
  <si>
    <t>WA0335.VP045.WH0PC.RA</t>
  </si>
  <si>
    <t>WA0352.VP045.WH0PC.CI</t>
  </si>
  <si>
    <t>WA0396.VP045.WH0PC.CI</t>
  </si>
  <si>
    <t>WA0395.VP045.WH0PC.CI</t>
  </si>
  <si>
    <t>WA0392.VP018.WH0PC.CH</t>
  </si>
  <si>
    <t>WA0391.VP008.WH0PC.CH</t>
  </si>
  <si>
    <t>WA0410.VP045.WH0PC.CI</t>
  </si>
  <si>
    <t>WA0411.VP060.WH0PC.CI</t>
  </si>
  <si>
    <t>WA0393.VP045.WH0PC.CI</t>
  </si>
  <si>
    <t>WA0412.VP045.WH0PC.CI</t>
  </si>
  <si>
    <t>WA0413.VP060.WH0PC.CI</t>
  </si>
  <si>
    <t>WA0394.VP045.WH0PC.CI</t>
  </si>
  <si>
    <t>WA0389.VP045.WH0PC.CI</t>
  </si>
  <si>
    <t>WA0387.VP060.WH0PC.CI</t>
  </si>
  <si>
    <t>WA0390.VP045.WH0PC.CI</t>
  </si>
  <si>
    <t>WA0287.VP045.BK0PC.RA</t>
  </si>
  <si>
    <t>WA0288.VP045.BK0PC.RA</t>
  </si>
  <si>
    <t>WA0345.VP045.BK0PC.RA</t>
  </si>
  <si>
    <t>WA0335.VP045.BK0PC.RA</t>
  </si>
  <si>
    <t>WA0352.VP045.BK0PC.CI</t>
  </si>
  <si>
    <t>WA0396.VP045.BK0PC.CI</t>
  </si>
  <si>
    <t>WA0395.VP045.BK0PC.CI</t>
  </si>
  <si>
    <t>WA0392.VP018.BK0PC.CH</t>
  </si>
  <si>
    <t>WA0391.VP008.BK0PC.CH</t>
  </si>
  <si>
    <t>WA0410.VP045.BK0PC.CI</t>
  </si>
  <si>
    <t>WA0411.VP060.BK0PC.CI</t>
  </si>
  <si>
    <t>WA0412.VP045.BK0PC.CI</t>
  </si>
  <si>
    <t>WA0413.VP060.BK0PC.CI</t>
  </si>
  <si>
    <t>WA0394.VP045.BK0PC.CI</t>
  </si>
  <si>
    <t>WA0389.VP045.BK0PC.CI</t>
  </si>
  <si>
    <t>WA0387.VP060.BK0PC.CI</t>
  </si>
  <si>
    <t>WA0390.VP045.BK0PC.CI</t>
  </si>
  <si>
    <t>FA0413.VP540.ANKPV.RA</t>
  </si>
  <si>
    <t>FA0413.VP540.MCAPV.RA</t>
  </si>
  <si>
    <t>Стопор нижний, сталь</t>
  </si>
  <si>
    <t>FA0682.VP508.ANKPV.RA</t>
  </si>
  <si>
    <t>FH0023.VS000.ZN0EP.CS</t>
  </si>
  <si>
    <t>FH0024.VS000.ZN0EP.CS</t>
  </si>
  <si>
    <t>Фиксаторы мультипоследовательной синхронного открывания 4 в 1</t>
  </si>
  <si>
    <t>Механизм для мультипоследовательного синхронного открывания 4 в 1</t>
  </si>
  <si>
    <t>без НДС</t>
  </si>
  <si>
    <t>Ваша скидка на профиль ТМ Аристо:</t>
  </si>
  <si>
    <t>FA0413.VP540.MRAPV.RA</t>
  </si>
  <si>
    <t>Flat</t>
  </si>
  <si>
    <t>Fusion</t>
  </si>
  <si>
    <t>I</t>
  </si>
  <si>
    <t>C_ЭКО</t>
  </si>
  <si>
    <t>Н_ЭКО</t>
  </si>
  <si>
    <t>С</t>
  </si>
  <si>
    <r>
      <t>Комплект роликов</t>
    </r>
    <r>
      <rPr>
        <i/>
        <sz val="11"/>
        <color theme="0"/>
        <rFont val="Calibri"/>
        <family val="2"/>
        <charset val="204"/>
        <scheme val="minor"/>
      </rPr>
      <t xml:space="preserve"> C, серый</t>
    </r>
  </si>
  <si>
    <t>Приложение №2</t>
  </si>
  <si>
    <t>Утверждаю</t>
  </si>
  <si>
    <t>Заместитель генерального директора</t>
  </si>
  <si>
    <t>______________________ Д. Ю. Онищенко</t>
  </si>
  <si>
    <t>"______" ____________________ 202____ г.</t>
  </si>
  <si>
    <t>Вертикальный профиль</t>
  </si>
  <si>
    <t>Верхняя направляющая</t>
  </si>
  <si>
    <t>Нижняя направляющая</t>
  </si>
  <si>
    <t xml:space="preserve">Общая сумма комплекта </t>
  </si>
  <si>
    <t>цена</t>
  </si>
  <si>
    <t>цена со скидкой</t>
  </si>
  <si>
    <t>AS0533.BP540.YXMPC.CJ</t>
  </si>
  <si>
    <t>AS0639.VP540.YXMPC.CJ</t>
  </si>
  <si>
    <t>AS0533.BP540.BZMPC.CJ</t>
  </si>
  <si>
    <t>AS0639.VP540.BZMPC.CJ</t>
  </si>
  <si>
    <t>AS0533.BP540.KGMPC.CJ</t>
  </si>
  <si>
    <t>AS0639.VP540.KGMPC.CJ</t>
  </si>
  <si>
    <t>AS0533.BP540.KPMPC.CJ</t>
  </si>
  <si>
    <t>AS0639.VP540.KPMPC.CJ</t>
  </si>
  <si>
    <t>AS0533.BP540.GRMPC.CJ</t>
  </si>
  <si>
    <t>AS0639.VP540.GRMPC.CJ</t>
  </si>
  <si>
    <t>FA0592.VP508.MRAPV.RA</t>
  </si>
  <si>
    <t>Обращаем Ваше внимание, что внешний вид изделия может отличаться от изображений представленных в прайс-листе.</t>
  </si>
  <si>
    <t>Contour BRAVO, L=4900</t>
  </si>
  <si>
    <t>Contour BRAVO</t>
  </si>
  <si>
    <t>AS0640.VP540.SLMAN.CJ</t>
  </si>
  <si>
    <t>AS0640.VP540.GLMAN.CJ</t>
  </si>
  <si>
    <t>AS0640.VP540.CHMAN.CJ</t>
  </si>
  <si>
    <t>AS0640.VP540.CHGED.CJ</t>
  </si>
  <si>
    <t>AS0640.VP540.BZGED.CJ</t>
  </si>
  <si>
    <t>AS0640.VP540.BKSPC.CJ</t>
  </si>
  <si>
    <t>AE0704.VP540.SLMAN.CJ</t>
  </si>
  <si>
    <t>AE0492.VP540.SLMAN.CJ</t>
  </si>
  <si>
    <t>AE0488.VP540.SLMAN.CJ</t>
  </si>
  <si>
    <t>AE0688.VP540.SLMAN.CJ</t>
  </si>
  <si>
    <t>AE0689.VP540.SLMAN.CJ</t>
  </si>
  <si>
    <t>AE0704.VP540.GLMAN.CJ</t>
  </si>
  <si>
    <t>AE0492.VP540.GLMAN.CJ</t>
  </si>
  <si>
    <t>AE0488.VP540.GLMAN.CJ</t>
  </si>
  <si>
    <t>AE0688.VP540.GLMAN.CJ</t>
  </si>
  <si>
    <t>AE0689.VP540.GLMAN.CJ</t>
  </si>
  <si>
    <t>AE0704.VP540.CHMAN.CJ</t>
  </si>
  <si>
    <t>AE0492.VP540.CHMAN.CJ</t>
  </si>
  <si>
    <t>AE0488.VP540.CHMAN.CJ</t>
  </si>
  <si>
    <t>AE0688.VP540.CHMAN.CJ</t>
  </si>
  <si>
    <t>AE0689.VP540.CHMAN.CJ</t>
  </si>
  <si>
    <t>AE0704.VP540.BZMAN.CJ</t>
  </si>
  <si>
    <t>AE0492.VP540.BZMAN.CJ</t>
  </si>
  <si>
    <t>AE0488.VP540.BZMAN.CJ</t>
  </si>
  <si>
    <t>AE0688.VP540.BZMAN.CJ</t>
  </si>
  <si>
    <t>AE0689.VP540.BZMAN.CJ</t>
  </si>
  <si>
    <t>AE0704.VP540.WHGPC.CJ</t>
  </si>
  <si>
    <t>AE0492.VP540.WHGPC.CJ</t>
  </si>
  <si>
    <t>AE0488.VP540.WHGPC.CJ</t>
  </si>
  <si>
    <t>AE0688.VP540.WHGPC.CJ</t>
  </si>
  <si>
    <t>AE0689.VP540.WHGPC.CJ</t>
  </si>
  <si>
    <t>AE0492.AP540.WGGPP.RA</t>
  </si>
  <si>
    <t>AS0161.AS000.ZN0EP.CO</t>
  </si>
  <si>
    <t>AA0075.VP000.ZN0EP.CO</t>
  </si>
  <si>
    <t>Саморез, 3,9х13</t>
  </si>
  <si>
    <t>Комплект роликов V, серый</t>
  </si>
  <si>
    <t>AV0160.AS000.ZN0EP.CO</t>
  </si>
  <si>
    <t>FA0682.VP508.SLMAN.CJ</t>
  </si>
  <si>
    <t>FA0682.VP508.WHKPP.RA</t>
  </si>
  <si>
    <t>FA0682.VP508.WDRPV.RA</t>
  </si>
  <si>
    <t>FA0682.VP508.OWDPV.RA</t>
  </si>
  <si>
    <t>FA0682.VP508.MCAPV.RA</t>
  </si>
  <si>
    <t>FA0682.VP508.BKSPC.CJ</t>
  </si>
  <si>
    <t>FH0060.VR000.ZN0EP.CO</t>
  </si>
  <si>
    <t>SA0702.VP540.BKSPC.CJ</t>
  </si>
  <si>
    <t>WA0345.VP060.MG0PC.RA</t>
  </si>
  <si>
    <t>WA0335.VP055.MG0PC.RA</t>
  </si>
  <si>
    <t>WA0335.VP060.MG0PC.RA</t>
  </si>
  <si>
    <t>WA0284.AP230.MG0PC.RA</t>
  </si>
  <si>
    <t>WA0350.VP060.MG0PC.RA</t>
  </si>
  <si>
    <t>WA0353.VR036.MG0PC.RA</t>
  </si>
  <si>
    <t>WA0353.VR046.MG0PC.RA</t>
  </si>
  <si>
    <t>WA0353.VR054.MG0PC.RA</t>
  </si>
  <si>
    <t>Вешалка для брюк выдвижная, серия 460, L=450, Дерево светлое</t>
  </si>
  <si>
    <t>Вешалка для брюк выдвижная, серия 460, L=450, Дерево тёмное</t>
  </si>
  <si>
    <t>Вешалка для брюк с доводчиком, серия 460, L=450, Дерево тёмное</t>
  </si>
  <si>
    <t>Планка-декор для полки проволочной, L=450</t>
  </si>
  <si>
    <t>WD0399.VP045.DLT00.RU</t>
  </si>
  <si>
    <t>Полка стационарная, серия 460, L=450, дерево светлое</t>
  </si>
  <si>
    <t>WD0405.VP045.MG0PC.RU</t>
  </si>
  <si>
    <t>Полка стационарная, серия 460, L=450, дерево тёмное</t>
  </si>
  <si>
    <t>WD0404.VP045.MG0PC.RU</t>
  </si>
  <si>
    <t>Рамка для корзин выдвижная, серия 460, L=450, дерево светлое</t>
  </si>
  <si>
    <t>WD0415.VP045.MG0PC.RU</t>
  </si>
  <si>
    <t>Рамка для корзин выдвижная, серия 460, L=450, дерево тёмное</t>
  </si>
  <si>
    <t>WD0414.VP045.MG0PC.RU</t>
  </si>
  <si>
    <t>Рамка для корзин с доводчиком, серия 460, L=450, Дерево светлое</t>
  </si>
  <si>
    <t>WD0408.VP045.MG0PC.RU</t>
  </si>
  <si>
    <t>Рамка для корзин с доводчиком, серия 460, L=450, Дерево тёмное</t>
  </si>
  <si>
    <t>WD0407.VP045.MG0PC.RU</t>
  </si>
  <si>
    <t>WA0180.VP300.CMGEP.CD</t>
  </si>
  <si>
    <t>WA0284.AP230.WH0PC.RA</t>
  </si>
  <si>
    <t>WA0353.VR036.WH0PC.RA</t>
  </si>
  <si>
    <t>WA0353.VR046.WH0PC.RA</t>
  </si>
  <si>
    <t>WD0418.VP045.WH0PC.RU</t>
  </si>
  <si>
    <t>Рамка для корзин выдвижная, серия 460, L=450, Дерево светлое</t>
  </si>
  <si>
    <t>WD0415.VP045.WH0PC.RU</t>
  </si>
  <si>
    <t>Рамка для корзин выдвижная, серия 460, L=450, Дерево тёмное</t>
  </si>
  <si>
    <t>WD0408.VP045.WH0PC.RU</t>
  </si>
  <si>
    <t>WA0345.VP060.BK0PC.RA</t>
  </si>
  <si>
    <t>WA0335.VP055.BK0PC.RA</t>
  </si>
  <si>
    <t>WA0335.VP060.BK0PC.RA</t>
  </si>
  <si>
    <t>WA0284.AP120.BK0PC.RA</t>
  </si>
  <si>
    <t>WA0284.AP230.BK0PC.RA</t>
  </si>
  <si>
    <t>WA0317.VR000.BK0PC.RA</t>
  </si>
  <si>
    <t>WD0408.VP045.BK0PC.RU</t>
  </si>
  <si>
    <t>WD0407.VP045.BK0PC.RU</t>
  </si>
  <si>
    <t>Комплект роликов H, серые</t>
  </si>
  <si>
    <r>
      <t>Комплект роликов H</t>
    </r>
    <r>
      <rPr>
        <i/>
        <sz val="12"/>
        <color theme="0"/>
        <rFont val="Arial"/>
        <family val="2"/>
        <charset val="204"/>
      </rPr>
      <t>, серые</t>
    </r>
  </si>
  <si>
    <r>
      <t>Комплект роликов C</t>
    </r>
    <r>
      <rPr>
        <i/>
        <sz val="12"/>
        <color theme="0"/>
        <rFont val="Arial"/>
        <family val="2"/>
        <charset val="204"/>
      </rPr>
      <t>, серый</t>
    </r>
  </si>
  <si>
    <r>
      <t>Комплект роликов V</t>
    </r>
    <r>
      <rPr>
        <i/>
        <sz val="11"/>
        <color theme="0"/>
        <rFont val="Calibri"/>
        <family val="2"/>
        <charset val="204"/>
        <scheme val="minor"/>
      </rPr>
      <t>, серый</t>
    </r>
  </si>
  <si>
    <t>WD0398.VP045.DDT00.RU</t>
  </si>
  <si>
    <t>Вешало алюминиевое, L=5400</t>
  </si>
  <si>
    <t>AA0717.VP540.BKSPC.CJ</t>
  </si>
  <si>
    <t>WD0418.VP045.MG0PC.RU</t>
  </si>
  <si>
    <t>WD0417.VP045.MG0PC.RU</t>
  </si>
  <si>
    <t>WD0401.VP045.MG0PC.RU</t>
  </si>
  <si>
    <t>WD0400.VP045.DWT00.RU</t>
  </si>
  <si>
    <t>WD0361.VP060.WH0PC.RU</t>
  </si>
  <si>
    <t>WD0379.VR036.DWT00.RU</t>
  </si>
  <si>
    <t>WD0378.VR046.DWT00.RU</t>
  </si>
  <si>
    <t>WD0418.VP045.BK0PC.RU</t>
  </si>
  <si>
    <t>WD0417.VP045.BK0PC.RU</t>
  </si>
  <si>
    <t>WD0401.VP045.BK0PC.RU</t>
  </si>
  <si>
    <t>WD0415.VP045.BK0PC.RU</t>
  </si>
  <si>
    <t>WD0414.VP045.BK0PC.RU</t>
  </si>
  <si>
    <r>
      <t xml:space="preserve">Вешалка для брюк выдвижная, </t>
    </r>
    <r>
      <rPr>
        <b/>
        <i/>
        <sz val="12"/>
        <color theme="1"/>
        <rFont val="Calibri"/>
        <family val="2"/>
        <charset val="204"/>
        <scheme val="minor"/>
      </rPr>
      <t>серия 460, L=450</t>
    </r>
    <r>
      <rPr>
        <i/>
        <sz val="12"/>
        <color theme="1"/>
        <rFont val="Calibri"/>
        <family val="2"/>
        <charset val="204"/>
        <scheme val="minor"/>
      </rPr>
      <t>, Дерево светлое</t>
    </r>
  </si>
  <si>
    <r>
      <t xml:space="preserve">Вешалка для брюк выдвижная, </t>
    </r>
    <r>
      <rPr>
        <b/>
        <i/>
        <sz val="12"/>
        <color theme="1"/>
        <rFont val="Calibri"/>
        <family val="2"/>
        <charset val="204"/>
        <scheme val="minor"/>
      </rPr>
      <t>серия 460, L=450</t>
    </r>
    <r>
      <rPr>
        <i/>
        <sz val="12"/>
        <color theme="1"/>
        <rFont val="Calibri"/>
        <family val="2"/>
        <charset val="204"/>
        <scheme val="minor"/>
      </rPr>
      <t>, Дерево тёмное</t>
    </r>
  </si>
  <si>
    <r>
      <t xml:space="preserve">Вешалка для брюк с доводчиком, </t>
    </r>
    <r>
      <rPr>
        <b/>
        <i/>
        <sz val="12"/>
        <color theme="1"/>
        <rFont val="Calibri"/>
        <family val="2"/>
        <charset val="204"/>
        <scheme val="minor"/>
      </rPr>
      <t>серия 460, L=450</t>
    </r>
    <r>
      <rPr>
        <i/>
        <sz val="12"/>
        <color theme="1"/>
        <rFont val="Calibri"/>
        <family val="2"/>
        <charset val="204"/>
        <scheme val="minor"/>
      </rPr>
      <t>, Дерево светлое</t>
    </r>
  </si>
  <si>
    <r>
      <t xml:space="preserve">Вешалка для брюк с доводчиком, </t>
    </r>
    <r>
      <rPr>
        <b/>
        <i/>
        <sz val="12"/>
        <color theme="1"/>
        <rFont val="Calibri"/>
        <family val="2"/>
        <charset val="204"/>
        <scheme val="minor"/>
      </rPr>
      <t>серия 460, L=450</t>
    </r>
    <r>
      <rPr>
        <i/>
        <sz val="12"/>
        <color theme="1"/>
        <rFont val="Calibri"/>
        <family val="2"/>
        <charset val="204"/>
        <scheme val="minor"/>
      </rPr>
      <t>, Дерево тёмное</t>
    </r>
  </si>
  <si>
    <r>
      <t xml:space="preserve">Планка-декор для полки проволочной, </t>
    </r>
    <r>
      <rPr>
        <b/>
        <i/>
        <sz val="12"/>
        <color theme="1"/>
        <rFont val="Calibri"/>
        <family val="2"/>
        <charset val="204"/>
        <scheme val="minor"/>
      </rPr>
      <t>L=450</t>
    </r>
  </si>
  <si>
    <r>
      <t xml:space="preserve">Полка стационарная, серия 460, </t>
    </r>
    <r>
      <rPr>
        <b/>
        <i/>
        <sz val="12"/>
        <color theme="1"/>
        <rFont val="Calibri"/>
        <family val="2"/>
        <charset val="204"/>
        <scheme val="minor"/>
      </rPr>
      <t>L=450</t>
    </r>
    <r>
      <rPr>
        <i/>
        <sz val="12"/>
        <color theme="1"/>
        <rFont val="Calibri"/>
        <family val="2"/>
        <charset val="204"/>
        <scheme val="minor"/>
      </rPr>
      <t>, дерево светлое</t>
    </r>
  </si>
  <si>
    <r>
      <t xml:space="preserve">Полка стационарная, серия 460, </t>
    </r>
    <r>
      <rPr>
        <b/>
        <i/>
        <sz val="12"/>
        <color theme="1"/>
        <rFont val="Calibri"/>
        <family val="2"/>
        <charset val="204"/>
        <scheme val="minor"/>
      </rPr>
      <t>L=450</t>
    </r>
    <r>
      <rPr>
        <i/>
        <sz val="12"/>
        <color theme="1"/>
        <rFont val="Calibri"/>
        <family val="2"/>
        <charset val="204"/>
        <scheme val="minor"/>
      </rPr>
      <t>, дерево тёмное</t>
    </r>
  </si>
  <si>
    <r>
      <t xml:space="preserve">Рамка для корзин выдвижная, </t>
    </r>
    <r>
      <rPr>
        <b/>
        <i/>
        <sz val="12"/>
        <color theme="1"/>
        <rFont val="Calibri"/>
        <family val="2"/>
        <charset val="204"/>
        <scheme val="minor"/>
      </rPr>
      <t>серия 460, L=450</t>
    </r>
    <r>
      <rPr>
        <i/>
        <sz val="12"/>
        <color theme="1"/>
        <rFont val="Calibri"/>
        <family val="2"/>
        <charset val="204"/>
        <scheme val="minor"/>
      </rPr>
      <t>, дерево светлое</t>
    </r>
  </si>
  <si>
    <r>
      <t xml:space="preserve">Рамка для корзин выдвижная, </t>
    </r>
    <r>
      <rPr>
        <b/>
        <i/>
        <sz val="12"/>
        <color theme="1"/>
        <rFont val="Calibri"/>
        <family val="2"/>
        <charset val="204"/>
        <scheme val="minor"/>
      </rPr>
      <t>серия 460, L=450</t>
    </r>
    <r>
      <rPr>
        <i/>
        <sz val="12"/>
        <color theme="1"/>
        <rFont val="Calibri"/>
        <family val="2"/>
        <charset val="204"/>
        <scheme val="minor"/>
      </rPr>
      <t>, дерево тёмное</t>
    </r>
  </si>
  <si>
    <r>
      <t xml:space="preserve">Рамка для корзин с доводчиком, </t>
    </r>
    <r>
      <rPr>
        <b/>
        <i/>
        <sz val="12"/>
        <color theme="1"/>
        <rFont val="Calibri"/>
        <family val="2"/>
        <charset val="204"/>
        <scheme val="minor"/>
      </rPr>
      <t>серия 460, L=450</t>
    </r>
    <r>
      <rPr>
        <i/>
        <sz val="12"/>
        <color theme="1"/>
        <rFont val="Calibri"/>
        <family val="2"/>
        <charset val="204"/>
        <scheme val="minor"/>
      </rPr>
      <t>, Дерево светлое</t>
    </r>
  </si>
  <si>
    <r>
      <t xml:space="preserve">Рамка для корзин с доводчиком, </t>
    </r>
    <r>
      <rPr>
        <b/>
        <i/>
        <sz val="12"/>
        <color theme="1"/>
        <rFont val="Calibri"/>
        <family val="2"/>
        <charset val="204"/>
        <scheme val="minor"/>
      </rPr>
      <t>серия 460, L=450</t>
    </r>
    <r>
      <rPr>
        <i/>
        <sz val="12"/>
        <color theme="1"/>
        <rFont val="Calibri"/>
        <family val="2"/>
        <charset val="204"/>
        <scheme val="minor"/>
      </rPr>
      <t>, Дерево тёмное</t>
    </r>
  </si>
  <si>
    <r>
      <t>Рамка для корзин выдвижная,</t>
    </r>
    <r>
      <rPr>
        <b/>
        <i/>
        <sz val="12"/>
        <color theme="1"/>
        <rFont val="Calibri"/>
        <family val="2"/>
        <charset val="204"/>
        <scheme val="minor"/>
      </rPr>
      <t xml:space="preserve"> серия 460, L=450</t>
    </r>
    <r>
      <rPr>
        <i/>
        <sz val="12"/>
        <color theme="1"/>
        <rFont val="Calibri"/>
        <family val="2"/>
        <charset val="204"/>
        <scheme val="minor"/>
      </rPr>
      <t>, Дерево светлое</t>
    </r>
  </si>
  <si>
    <r>
      <t xml:space="preserve">Рамка для корзин выдвижная, </t>
    </r>
    <r>
      <rPr>
        <b/>
        <i/>
        <sz val="12"/>
        <color theme="1"/>
        <rFont val="Calibri"/>
        <family val="2"/>
        <charset val="204"/>
        <scheme val="minor"/>
      </rPr>
      <t>серия 460, L=450</t>
    </r>
    <r>
      <rPr>
        <i/>
        <sz val="12"/>
        <color theme="1"/>
        <rFont val="Calibri"/>
        <family val="2"/>
        <charset val="204"/>
        <scheme val="minor"/>
      </rPr>
      <t>, Дерево светлое</t>
    </r>
  </si>
  <si>
    <r>
      <t>Рамка для корзин выдвижная,</t>
    </r>
    <r>
      <rPr>
        <b/>
        <i/>
        <sz val="12"/>
        <color theme="1"/>
        <rFont val="Calibri"/>
        <family val="2"/>
        <charset val="204"/>
        <scheme val="minor"/>
      </rPr>
      <t xml:space="preserve"> серия 460, L=450</t>
    </r>
    <r>
      <rPr>
        <i/>
        <sz val="12"/>
        <color theme="1"/>
        <rFont val="Calibri"/>
        <family val="2"/>
        <charset val="204"/>
        <scheme val="minor"/>
      </rPr>
      <t>, Дерево тёмное</t>
    </r>
  </si>
  <si>
    <t>ЭКО без НДС</t>
  </si>
  <si>
    <t>ЭКО НДС</t>
  </si>
  <si>
    <t xml:space="preserve"> </t>
  </si>
  <si>
    <t>Профиль рамочный узкий 708</t>
  </si>
  <si>
    <t>Профиль рамочный узкий 709, с ручкой</t>
  </si>
  <si>
    <t>Петля EDGE Max скрытого монтажа, плавного закрывания</t>
  </si>
  <si>
    <t>Уголки соединительные EDGE Max для алюминиевого профиля</t>
  </si>
  <si>
    <t>Уплотнитель к профилям EDGE Max, L=3000</t>
  </si>
  <si>
    <t>DE0549.VP300.TR000.CN</t>
  </si>
  <si>
    <t>DE0030.VS000.ZN0EP.IE</t>
  </si>
  <si>
    <t>DE0708.VP540.BKSPC.CJ</t>
  </si>
  <si>
    <t>DE0709.VP540.BKSPC.CJ</t>
  </si>
  <si>
    <t>DE0030.VS000.BKMAN.IE</t>
  </si>
  <si>
    <t>Механизм последовательного открывания 4 в 1 левый/правый</t>
  </si>
  <si>
    <t>WA0353.VR036.BK0PC.RA</t>
  </si>
  <si>
    <t>WA0353.VR054.BK0PC.RA</t>
  </si>
  <si>
    <t>Рамка средняя BRAVO</t>
  </si>
  <si>
    <t>AS0459.VP540.BZMAN.CJ</t>
  </si>
  <si>
    <t>AS0458.VP540.BZMAN.CJ</t>
  </si>
  <si>
    <t>NA0480.VP540.CHMAN.CJ</t>
  </si>
  <si>
    <t>NB0448.VP540.CHMAN.CJ</t>
  </si>
  <si>
    <t>NA3913.VP000.ZN0EP.RM</t>
  </si>
  <si>
    <t>WA0393.VP045.BK0PC.CI</t>
  </si>
  <si>
    <t>СВ</t>
  </si>
  <si>
    <t>AV0078.VM100.TR0EV.CB</t>
  </si>
  <si>
    <t>WA0339.VP000.BK000.CI</t>
  </si>
  <si>
    <t>Ванильный кашемир</t>
  </si>
  <si>
    <t>Вельвет Дарк</t>
  </si>
  <si>
    <t>Молочный Cатин</t>
  </si>
  <si>
    <t>Серый кашемир</t>
  </si>
  <si>
    <t>AE0377.AP540.VDVPV.RA</t>
  </si>
  <si>
    <t>AE0492.AP540.VDVPV.RA</t>
  </si>
  <si>
    <t>AE0488.VP540.VDVPV.RA</t>
  </si>
  <si>
    <t>AE0455.AP540.VDVPV.RA</t>
  </si>
  <si>
    <t>AE0331.AP540.VDVPV.RA</t>
  </si>
  <si>
    <t>AE0452.AP540.VDVPV.RA</t>
  </si>
  <si>
    <t>AE0377.AP540.VCVPV.RA</t>
  </si>
  <si>
    <t>AE0492.AP540.VCVPV.RA</t>
  </si>
  <si>
    <t>AE0488.VP540.VCVPV.RA</t>
  </si>
  <si>
    <t>AE0455.AP540.VCVPV.RA</t>
  </si>
  <si>
    <t>AE0331.AP540.VCVPV.RA</t>
  </si>
  <si>
    <t>AE0452.AP540.VCVPV.RA</t>
  </si>
  <si>
    <t>AE0377.AP540.MSVPV.RA</t>
  </si>
  <si>
    <t>AE0492.AP540.MSVPV.RA</t>
  </si>
  <si>
    <t>AE0488.VP540.MSVPV.RA</t>
  </si>
  <si>
    <t>AE0455.AP540.MSVPV.RA</t>
  </si>
  <si>
    <t>AE0331.AP540.MSVPV.RA</t>
  </si>
  <si>
    <t>AE0452.AP540.MSVPV.RA</t>
  </si>
  <si>
    <t>AE0377.AP540.GCVPV.RA</t>
  </si>
  <si>
    <t>AE0492.AP540.GCVPV.RA</t>
  </si>
  <si>
    <t>AE0488.VP540.GCVPV.RA</t>
  </si>
  <si>
    <t>AE0455.AP540.GCVPV.RA</t>
  </si>
  <si>
    <t>AE0331.AP540.GCVPV.RA</t>
  </si>
  <si>
    <t>AE0452.AP540.GCVPV.RA</t>
  </si>
  <si>
    <t>Рельс несущий, L=600</t>
  </si>
  <si>
    <t>WA0285.VP060.MG0PC.RA</t>
  </si>
  <si>
    <t>WA0285.VP060.WH0PC.RA</t>
  </si>
  <si>
    <t>Направляющая универсальная, L=2300</t>
  </si>
  <si>
    <t>Направляющая универсальная, L=1724</t>
  </si>
  <si>
    <t>Направляющая универсальная, L=1148</t>
  </si>
  <si>
    <t>Направляющая универсальная, L=572</t>
  </si>
  <si>
    <t>WA0397.VP114.MG0PC.RA</t>
  </si>
  <si>
    <t>WA0397.VP172.MG0PC.RA</t>
  </si>
  <si>
    <t>WA0397.VP230.MG0PC.RA</t>
  </si>
  <si>
    <t>WA0397.VP057.MG0PC.RA</t>
  </si>
  <si>
    <t>WA0397.VP114.WH0PC.RA</t>
  </si>
  <si>
    <t>WA0397.VP172.WH0PC.RA</t>
  </si>
  <si>
    <t>WA0397.VP230.WH0PC.RA</t>
  </si>
  <si>
    <t>WA0397.VP057.WH0PC.RA</t>
  </si>
  <si>
    <t>WA0397.VP114.BK0PC.RA</t>
  </si>
  <si>
    <t>WA0397.VP172.BK0PC.RA</t>
  </si>
  <si>
    <t>WA0397.VP230.BK0PC.RA</t>
  </si>
  <si>
    <t>WA0397.VP057.BK0PC.RA</t>
  </si>
  <si>
    <t>к - т.</t>
  </si>
  <si>
    <t>AS0482.VP540.ANKPP.RA</t>
  </si>
  <si>
    <t>Приложение №3</t>
  </si>
  <si>
    <t xml:space="preserve"> ______________________ Д. Ю. Онищенко</t>
  </si>
  <si>
    <t>Система скидок компании Аристо</t>
  </si>
  <si>
    <t>Для Физических лиц</t>
  </si>
  <si>
    <t>Система скидок:</t>
  </si>
  <si>
    <t>Алюминиевые системы «Аристо» и комплектующие к ним</t>
  </si>
  <si>
    <t>Гардеробная система «Аристо»</t>
  </si>
  <si>
    <t>при покупке товара на сумму</t>
  </si>
  <si>
    <t>скидка</t>
  </si>
  <si>
    <t>базовая цена</t>
  </si>
  <si>
    <t>Для Юридических лиц</t>
  </si>
  <si>
    <t>1) Для разовых оптовых покупателей - приветственная скидка 10% в не зависимости от суммы покупки.</t>
  </si>
  <si>
    <t>2) Для постоянных (оптовых) покупателей</t>
  </si>
  <si>
    <t>Система скидок на ВЕСЬ ассортимент продукции компании Аристо:</t>
  </si>
  <si>
    <t>от 0,1 до 20 000 руб.</t>
  </si>
  <si>
    <t>от 21 000 до 50 000 руб.</t>
  </si>
  <si>
    <t>от 51 000 до 80 000 руб.</t>
  </si>
  <si>
    <t>от 81 000 до 100 000 руб.</t>
  </si>
  <si>
    <t>от 101 000 руб.</t>
  </si>
  <si>
    <t>Декоративная накладка для механизма мультипоследовательного синхр. открывания</t>
  </si>
  <si>
    <t>Ролик верхний универсальный с системой против подскакивания дверей</t>
  </si>
  <si>
    <t>металлик</t>
  </si>
  <si>
    <t>черный</t>
  </si>
  <si>
    <t>Зеркало навесное дерево светлое/металлик L = 607</t>
  </si>
  <si>
    <t>Зеркало навесное дерево дерево темное/металлик L = 607</t>
  </si>
  <si>
    <t>Зеркало навесное дерево светлое/белый L = 607</t>
  </si>
  <si>
    <t>Зеркало навесное дерево белое/белый L = 607</t>
  </si>
  <si>
    <t>Зеркало навесное дерево дерево светлое/черный L = 607</t>
  </si>
  <si>
    <t>Зеркало навесное дерево дерево темное/черный L = 607</t>
  </si>
  <si>
    <t>AS0071.VS000.ZN0EP.CT</t>
  </si>
  <si>
    <t>FA0413.VP540.GLMPV.RA</t>
  </si>
  <si>
    <t>FA0682.VP508.GLMPV.RA</t>
  </si>
  <si>
    <t>FH0014.VP000.WH000.CY</t>
  </si>
  <si>
    <t>FH0014.VP000.MG000.CY</t>
  </si>
  <si>
    <t>FH0014.VP000.BK000.CY</t>
  </si>
  <si>
    <t>CL</t>
  </si>
  <si>
    <t>WA0367.VP203.MG000.CI</t>
  </si>
  <si>
    <t>WD0469.VP060.MG0PC.RU</t>
  </si>
  <si>
    <t>WD0468.VP060.MG0PC.RU</t>
  </si>
  <si>
    <t>WA0367.VP203.WH000.CI</t>
  </si>
  <si>
    <t>WD0470.VP060.WH0PC.RU</t>
  </si>
  <si>
    <t>WA0367.VP203.BK000.CI</t>
  </si>
  <si>
    <t>WD0447.VP060.MG0PC.RU</t>
  </si>
  <si>
    <t>WD0446.VP060.MG0PC.RU</t>
  </si>
  <si>
    <t>WD0447.VP060.WH0PC.RU</t>
  </si>
  <si>
    <t>WD0448.VP060.WH0PC.RU</t>
  </si>
  <si>
    <t>WD0447.VP060.BK0PC.RU</t>
  </si>
  <si>
    <t>WD0446.VP060.BK0PC.RU</t>
  </si>
  <si>
    <t>Зеркало 4 мм, с защитной пленкой L=450, H=1146</t>
  </si>
  <si>
    <t>AA0421.VP114.SLMAN.RU</t>
  </si>
  <si>
    <t>AA0421.VP114.BKSPC.RU</t>
  </si>
  <si>
    <t>Зеркало 4 мм, с защитной пленкой L=450, H=1722</t>
  </si>
  <si>
    <t>AA0421.VP172.SLMAN.RU</t>
  </si>
  <si>
    <t>Зеркало 4мм, с защитной пленкой L=450, H=1722</t>
  </si>
  <si>
    <t>AA0421.VP172.BKSPC.RU</t>
  </si>
  <si>
    <t>Зеркало 4мм, с защитной пленкой L=450, H=570</t>
  </si>
  <si>
    <t>AA0421.VP057.SLMAN.RU</t>
  </si>
  <si>
    <t>AA0421.VP057.BKSPC.RU</t>
  </si>
  <si>
    <t>Аксессуары полочной системы L = 450</t>
  </si>
  <si>
    <t>Зеркало 4мм, с защитной пленкой L=607, H=1146</t>
  </si>
  <si>
    <t>AA0420.VP114.SLMAN.RU</t>
  </si>
  <si>
    <t>AA0420.VP114.BKSPC.RU</t>
  </si>
  <si>
    <t>Зеркало 4мм, с защитной пленкой L=607, H=1722</t>
  </si>
  <si>
    <t>AA0420.VP172.SLMAN.RU</t>
  </si>
  <si>
    <t>AA0420.VP172.BKSPC.RU</t>
  </si>
  <si>
    <t>Зеркало 4мм, с защитной пленкой L=607, H=570</t>
  </si>
  <si>
    <t>AA0420.VP057.SLMAN.RU</t>
  </si>
  <si>
    <t>AA0420.VP057.BKSPC.RU</t>
  </si>
  <si>
    <t>Аксессуары полочной системы L = 607</t>
  </si>
  <si>
    <t>Аксессуары полочной системы декор L = 607</t>
  </si>
  <si>
    <t>Стопор верхний, самоклеющийся</t>
  </si>
  <si>
    <t>AS0003.VP000.TR000.CY</t>
  </si>
  <si>
    <r>
      <t xml:space="preserve">Полка стационарная, серия 460, L=450, </t>
    </r>
    <r>
      <rPr>
        <b/>
        <i/>
        <sz val="12"/>
        <color rgb="FFFF0000"/>
        <rFont val="Calibri"/>
        <family val="2"/>
        <charset val="204"/>
        <scheme val="minor"/>
      </rPr>
      <t>Дерево белое</t>
    </r>
  </si>
  <si>
    <t>Полка стационарная, серия 460, L=450, Дерево белое</t>
  </si>
  <si>
    <t>WD0406.VP045.WH0PC.RU</t>
  </si>
  <si>
    <t>Берёза</t>
  </si>
  <si>
    <t>AE0377.AP540.BITPV.RA</t>
  </si>
  <si>
    <t>AE0457.BP540.BITPV.RA</t>
  </si>
  <si>
    <t>AE0107.VP540.BITPV.RA</t>
  </si>
  <si>
    <t>AE0455.AP540.BITPV.RA</t>
  </si>
  <si>
    <t>AE0331.AP540.BITPV.RA</t>
  </si>
  <si>
    <t>AE0452.AP540.BITPV.RA</t>
  </si>
  <si>
    <t>Бук</t>
  </si>
  <si>
    <t>AE0377.BP540.BETPV.RA</t>
  </si>
  <si>
    <t>AE0457.BP540.BETPV.RA</t>
  </si>
  <si>
    <t>AE0107.VP540.BETPV.RA</t>
  </si>
  <si>
    <t>AE0455.AP540.BETPV.RA</t>
  </si>
  <si>
    <t>AE0331.AP540.BETPV.RA</t>
  </si>
  <si>
    <t>AS0005.VP540.BETPV.RA</t>
  </si>
  <si>
    <t>Вишня оксфорд</t>
  </si>
  <si>
    <t>CKRU377/2 104</t>
  </si>
  <si>
    <t>CKRU0402/2 105</t>
  </si>
  <si>
    <t>CKRU0107/2 106</t>
  </si>
  <si>
    <t>CKRU0329U/2 107</t>
  </si>
  <si>
    <t>CKRU0331U/2 108</t>
  </si>
  <si>
    <t>CKRU0005P/2 109</t>
  </si>
  <si>
    <r>
      <t xml:space="preserve">Эконом </t>
    </r>
    <r>
      <rPr>
        <b/>
        <i/>
        <sz val="14"/>
        <color rgb="FFFF0000"/>
        <rFont val="Calibri"/>
        <family val="2"/>
        <charset val="204"/>
        <scheme val="minor"/>
      </rPr>
      <t>(пленка ПВХ под заказ)</t>
    </r>
    <r>
      <rPr>
        <b/>
        <i/>
        <sz val="14"/>
        <color theme="0"/>
        <rFont val="Calibri"/>
        <family val="2"/>
        <charset val="204"/>
        <scheme val="minor"/>
      </rPr>
      <t xml:space="preserve"> Аристо (толщина профиля 1 мм):</t>
    </r>
  </si>
  <si>
    <t>выберите тип ручки</t>
  </si>
  <si>
    <t>выберите цвет</t>
  </si>
  <si>
    <t>выберите цвет профиля</t>
  </si>
  <si>
    <t>к - во в упаковке</t>
  </si>
  <si>
    <t>DA0298.VP580.GLMAN.CJ</t>
  </si>
  <si>
    <t>AE0492.AP540.WDRPV.RA</t>
  </si>
  <si>
    <t>AE0492.AP540.OSTPV.RA</t>
  </si>
  <si>
    <t>AE0492.AP540.WITPV.RA</t>
  </si>
  <si>
    <t>FA0682.VP508.IVMPP.RA</t>
  </si>
  <si>
    <t>FA0715.VP500.WHKPP.RA</t>
  </si>
  <si>
    <t>FA0715.VP500.OWDPV.RA</t>
  </si>
  <si>
    <t>FA0715.VP500.IVMPP.RA</t>
  </si>
  <si>
    <t>FA0715.VP500.GLMPV.RA</t>
  </si>
  <si>
    <t>Профиль окутанный в пленку Аристо  (толщина профиля 1,2 мм):</t>
  </si>
  <si>
    <t>Профиль окутанный в пленку Аристо (толщина профиля 1,2 мм):</t>
  </si>
  <si>
    <t>Декоры Эконом (пленка ПВХ) Аристо (толщина профиля 1 мм):</t>
  </si>
  <si>
    <t>AE0492.AP540.WGTPV.RA</t>
  </si>
  <si>
    <t>NA0205.VP000.ZN0EP.CS</t>
  </si>
  <si>
    <t>Белый велюр</t>
  </si>
  <si>
    <t>Черный велюр</t>
  </si>
  <si>
    <t>AS0713.VP540.SLMAN.CJ</t>
  </si>
  <si>
    <t>AS0720.VP540.SLMAN.CJ</t>
  </si>
  <si>
    <t>AS0721.VP540.SLMAN.CJ</t>
  </si>
  <si>
    <t>AS0714.VP540.SLMAN.CJ</t>
  </si>
  <si>
    <t>AS0720.VP540.GLMAN.CJ</t>
  </si>
  <si>
    <t>AS0713.VP540.CHMAN.CJ</t>
  </si>
  <si>
    <t>AS0720.VP540.CHMAN.CJ</t>
  </si>
  <si>
    <t>AS0721.VP540.CHMAN.CJ</t>
  </si>
  <si>
    <t>AS0713.VP540.CHGED.CJ</t>
  </si>
  <si>
    <t>AS0720.VP540.CHGED.CJ</t>
  </si>
  <si>
    <t>AS0721.VP540.CHGED.CJ</t>
  </si>
  <si>
    <t>AS0713.VP540.WHGPC.CJ</t>
  </si>
  <si>
    <t>AS0713.VP540.BKSPC.CJ</t>
  </si>
  <si>
    <t>AS0720.VP540.BKSPC.CJ</t>
  </si>
  <si>
    <t>AS0721.VP540.BKSPC.CJ</t>
  </si>
  <si>
    <t>AS0714.VP540.BKSPC.CJ</t>
  </si>
  <si>
    <t>AE0492.AP540.WFTPV.RA</t>
  </si>
  <si>
    <t>AE0377.AP540.WHVPV.RA</t>
  </si>
  <si>
    <t>AE0492.AP540.WHVPV.RA</t>
  </si>
  <si>
    <t>AE0488.VP540.WHVPV.RA</t>
  </si>
  <si>
    <t>AE0455.AP540.WHVPV.RA</t>
  </si>
  <si>
    <t>AE0331.AP540.WHVPV.RA</t>
  </si>
  <si>
    <t>AE0452.AP540.WHVPV.RA</t>
  </si>
  <si>
    <t>AE0377.AP540.BKVPV.RA</t>
  </si>
  <si>
    <t>AE0492.AP540.BKVPV.RA</t>
  </si>
  <si>
    <t>AE0488.VP540.BKVPV.RA</t>
  </si>
  <si>
    <t>AE0455.AP540.BKVPV.RA</t>
  </si>
  <si>
    <t>AE0331.AP540.BKVPV.RA</t>
  </si>
  <si>
    <t>AE0452.AP540.BKVPV.RA</t>
  </si>
  <si>
    <t>FA0715.VP500.SLMAN.CJ</t>
  </si>
  <si>
    <t>FA0715.VP500.BKSPC.CJ</t>
  </si>
  <si>
    <t>FA0716.VP500.WHKPP.RA</t>
  </si>
  <si>
    <t>FA0716.VP500.GLMPV.RA</t>
  </si>
  <si>
    <t>Профиль рамочный узкий 705</t>
  </si>
  <si>
    <t>DE0705.VP540.BKSPC.CJ</t>
  </si>
  <si>
    <t>Профиль рамочный узкий 718, с ручкой</t>
  </si>
  <si>
    <t>DE0718.VP540.BKSPC.CJ</t>
  </si>
  <si>
    <t>WA0292.AP054.MG0PC.RA</t>
  </si>
  <si>
    <t>FA0646.VP000.ZN0EP.CO</t>
  </si>
  <si>
    <t>(1 уп. - 150 м.)</t>
  </si>
  <si>
    <t>Ручка накладная</t>
  </si>
  <si>
    <t>AA0037.VP000.WHGPC.CH</t>
  </si>
  <si>
    <t>AA0037.VP000.SLMAN.CH</t>
  </si>
  <si>
    <t>Черный матовый</t>
  </si>
  <si>
    <t>AA0037.VP000.BKMAN.CH</t>
  </si>
  <si>
    <t>AA0037.VP000.CHMAN.CH</t>
  </si>
  <si>
    <t>Торцевая заглушка врезной ручки</t>
  </si>
  <si>
    <t>NA0036.VP000.WHGPC.CH</t>
  </si>
  <si>
    <t>NA0036.VP000.SLMAN.CH</t>
  </si>
  <si>
    <t>NA0036.VP000.BKSPC.CH</t>
  </si>
  <si>
    <t>Вкладная перегородка врезной ручки</t>
  </si>
  <si>
    <t>NA0035.VP000.BKSPC.CH</t>
  </si>
  <si>
    <t>NA0035.VP000.SLMAN.CH</t>
  </si>
  <si>
    <t>NA0035.VP000.WHGPC.CH</t>
  </si>
  <si>
    <t>"0" НДС</t>
  </si>
  <si>
    <t>L = 3000</t>
  </si>
  <si>
    <t>0 НДС</t>
  </si>
  <si>
    <t>выводится из ассортимента!</t>
  </si>
  <si>
    <t>ELIPS Штанга овальная 15х30, с пазом под демпфер, L= 5650</t>
  </si>
  <si>
    <t>Elips Крепление к полке для овальной штанги 30х16</t>
  </si>
  <si>
    <t>Уплотнитель для штанги, серый</t>
  </si>
  <si>
    <t>Уплотнитель для штанги, бронза</t>
  </si>
  <si>
    <t>бронза</t>
  </si>
  <si>
    <t>Уплотнитель для штанги, черный</t>
  </si>
  <si>
    <t>1 уп. 100 м</t>
  </si>
  <si>
    <t>AA0733.VP565.BZMAN.CJ</t>
  </si>
  <si>
    <t>AA0733.VP565.BKSPC.CJ</t>
  </si>
  <si>
    <t>AA0035.VP000.SLMPC.CD</t>
  </si>
  <si>
    <t>AA0035.VP000.BZMPC.CD</t>
  </si>
  <si>
    <t>AA0035.VP000.BKMPC.CD</t>
  </si>
  <si>
    <t>SA0033.VM100.BZ000.RK</t>
  </si>
  <si>
    <t>SA0033.VM100.BK000.RK</t>
  </si>
  <si>
    <t>Штанги ELIPS</t>
  </si>
  <si>
    <t>AA0085.VM100.TR000.RK</t>
  </si>
  <si>
    <t>Профиль вкладка, NOVA</t>
  </si>
  <si>
    <t>Профиль ручки врезной, NOVA</t>
  </si>
  <si>
    <t>NB0745.VP540.SLMAN.CJ</t>
  </si>
  <si>
    <t>NB0745.VP540.WHGPC.CJ</t>
  </si>
  <si>
    <t>NB0745.VP540.BKSPC.CJ</t>
  </si>
  <si>
    <t>NB0746.VP540.SLMAN.CJ</t>
  </si>
  <si>
    <t>NB0746.VP540.WHGPC.CJ</t>
  </si>
  <si>
    <t>NB0746.VP540.BKSPC.CJ</t>
  </si>
  <si>
    <t>Уплотнитель для вешала</t>
  </si>
  <si>
    <t>(1 уп. - 100 м)</t>
  </si>
  <si>
    <t>Вертикальный профиль Flat ЭКО</t>
  </si>
  <si>
    <t>AE0732.VP540.SLMAN.CJ</t>
  </si>
  <si>
    <t>AE0732.VP540.WHGPC.CJ</t>
  </si>
  <si>
    <t>Flat_ЭКО</t>
  </si>
  <si>
    <t>Кронштейн полок ЛДСП, L=300</t>
  </si>
  <si>
    <t>Кронштейн полок ЛДСП, L=400</t>
  </si>
  <si>
    <t>Стопор верхний, CY</t>
  </si>
  <si>
    <t>AS0001.AP000.TR000.CY</t>
  </si>
  <si>
    <t>WA0498.VP030.MG0PC.RA</t>
  </si>
  <si>
    <t>WA0499.VP040.MG0PC.RA</t>
  </si>
  <si>
    <t>WA0498.VP030.WH0PC.RA</t>
  </si>
  <si>
    <t>WA0499.VP040.WH0PC.RA</t>
  </si>
  <si>
    <t>WA0498.VP030.BK0PC.RA</t>
  </si>
  <si>
    <t>WA0499.VP040.BK0PC.RA</t>
  </si>
  <si>
    <t>DE0253.VS000.SLMPC.CN</t>
  </si>
  <si>
    <t>Штангодержатель для овальной штанги</t>
  </si>
  <si>
    <t>к - т</t>
  </si>
  <si>
    <t>AA0733.VP565.SLMAN.CJ</t>
  </si>
  <si>
    <t>AA0034.VP000.SLMPC.CD</t>
  </si>
  <si>
    <t>AA0034.VP000.BZMPC.CD</t>
  </si>
  <si>
    <t>AA0034.VP000.BKMPC.CD</t>
  </si>
  <si>
    <t>AA0717.VP540.SLMAN.CJ</t>
  </si>
  <si>
    <t>AA1020.VP000.SLM00.CN</t>
  </si>
  <si>
    <t>AA0956.VR000.SLM00.CN</t>
  </si>
  <si>
    <t>AA1019.VP000.SLM00.CN</t>
  </si>
  <si>
    <t>AA0033.AM100.GR000.RK</t>
  </si>
  <si>
    <t>Зеркало 4мм, с защитной пленкой L=450, H=1146</t>
  </si>
  <si>
    <t>Полка под зеркало</t>
  </si>
  <si>
    <t>Рамка для фасада, серия 460, L=607, Дерево светлое</t>
  </si>
  <si>
    <t>Рамка для фасада, серия 460, L=607, Дерево темное</t>
  </si>
  <si>
    <t>Фасад 85 мм</t>
  </si>
  <si>
    <t>Фасад 185 мм</t>
  </si>
  <si>
    <t>Фасад 285 мм</t>
  </si>
  <si>
    <t>Фасад под полку для аксессуаров 85 мм</t>
  </si>
  <si>
    <t>Фасад под полку для аксессуаров 185 мм</t>
  </si>
  <si>
    <t>Фасад под полку для аксессуаров 285 мм</t>
  </si>
  <si>
    <t>Рамка для фасада, серия 460, L=607, Дерево белое</t>
  </si>
  <si>
    <t>WD0423.VP607.BK0PC.RU</t>
  </si>
  <si>
    <t>WD0422.VP607.BK0PC.RU</t>
  </si>
  <si>
    <t>WD0423.VP607.MG0PC.RU</t>
  </si>
  <si>
    <t>WD0422.VP607.MG0PC.RU</t>
  </si>
  <si>
    <t>WD0426.VP607.DLT00.RU</t>
  </si>
  <si>
    <t>WD0429.VP607.DLT00.RU</t>
  </si>
  <si>
    <t>WD0432.VP607.DLT00.RU</t>
  </si>
  <si>
    <t>WD0435.VP607.DLT00.RU</t>
  </si>
  <si>
    <t>WD0438.VP607.DLT00.RU</t>
  </si>
  <si>
    <t>WD0441.VP607.DLT00.RU</t>
  </si>
  <si>
    <t>WD0424.VP607.WH0PC.RU</t>
  </si>
  <si>
    <t>WD0427.VP607.DWT00.RU</t>
  </si>
  <si>
    <t>WD0430.VP607.DWT00.RU</t>
  </si>
  <si>
    <t>WD0433.VP607.DWT00.RU</t>
  </si>
  <si>
    <t>WD0436.VP607.DWT00.RU</t>
  </si>
  <si>
    <t>WD0439.VP607.DWT00.RU</t>
  </si>
  <si>
    <t>WD0442.VP607.DWT00.RU</t>
  </si>
  <si>
    <t>WD0425.VP607.DDT00.RU</t>
  </si>
  <si>
    <t>WD0428.VP607.DDT00.RU</t>
  </si>
  <si>
    <t>WD0431.VP607.DDT00.RU</t>
  </si>
  <si>
    <t>WD0434.VP607.DDT00.RU</t>
  </si>
  <si>
    <t>WD0437.VP607.DDT00.RU</t>
  </si>
  <si>
    <t>WD0440.VP607.DDT00.RU</t>
  </si>
  <si>
    <t>AA0421.VP057.WHGPC.RU</t>
  </si>
  <si>
    <t>AA0421.VP114.WHGPC.RU</t>
  </si>
  <si>
    <t>AA0421.VP172.WHGPC.RU</t>
  </si>
  <si>
    <t>AA0420.VP057.WHGPC.RU</t>
  </si>
  <si>
    <t>AA0420.VP114.WHGPC.RU</t>
  </si>
  <si>
    <t>WD0445.VP060.DWT00.RU</t>
  </si>
  <si>
    <t>WD0444.VP060.DLT00.RU</t>
  </si>
  <si>
    <t>WD0443.VP060.DDT00.RU</t>
  </si>
  <si>
    <t>ГАРАЖ Крепление для велосипеда, монтаж рельс/стена</t>
  </si>
  <si>
    <t>ГАРАЖ Крюк двойной круглый, крепление рельс/стена</t>
  </si>
  <si>
    <t>ГАРАЖ Крюк двойной прямой, крепление рельс/стена</t>
  </si>
  <si>
    <t>ГАРАЖ Крюк прямой, крепление рельс/стена</t>
  </si>
  <si>
    <t>ГАРАЖ Крюк специальный двойной, крепление рельс/стена</t>
  </si>
  <si>
    <t>ГАРАЖ Крюк широкий, крепление рельс/стена</t>
  </si>
  <si>
    <t>ГАРАЖ Рельс, L=1550</t>
  </si>
  <si>
    <t>ГАРАЖ Рельс, L=760</t>
  </si>
  <si>
    <t>AG0530.VP000.MG0PC.CN</t>
  </si>
  <si>
    <t>AG0535.VP000.MG0PC.CN</t>
  </si>
  <si>
    <t>AG0531.VP000.MG0PC.CN</t>
  </si>
  <si>
    <t>AG0536.VP000.MG0PC.CN</t>
  </si>
  <si>
    <t>AG0532.VP000.MG0PC.CN</t>
  </si>
  <si>
    <t>AG0533.VP000.MG0PC.CN</t>
  </si>
  <si>
    <t>AG0502.VP155.MG0AN.CN</t>
  </si>
  <si>
    <t>AG0503.VP076.MG0AN.CN</t>
  </si>
  <si>
    <t>Гараж металлик</t>
  </si>
  <si>
    <t>Винт с потайной головкой, под крест, M3 X 6, DIN 965</t>
  </si>
  <si>
    <t>Винт с потайной головкой, под крест, M3 X 12, DIN 965</t>
  </si>
  <si>
    <t>Винт с потайной головкой, под крест, M3 X 16, DIN 965</t>
  </si>
  <si>
    <t>NA0312.VP000.ZN0EP.RM</t>
  </si>
  <si>
    <t>NA0316.VP000.ZN0EP.RM</t>
  </si>
  <si>
    <t>NA0306.VP000.ZN0EP.RM</t>
  </si>
  <si>
    <t>от 0,1 до 50 000 руб.</t>
  </si>
  <si>
    <t>от 50 001 до 75 000 руб.</t>
  </si>
  <si>
    <t>от 75 001 до 125 000 руб.</t>
  </si>
  <si>
    <t>WA0292.AP054.WH0PC.RA</t>
  </si>
  <si>
    <t>WA0292.AP054.BK0PC.RA</t>
  </si>
  <si>
    <t>AS0004.AP540.ANKPP.RA</t>
  </si>
  <si>
    <t>AS0004.AP540.WHKPP.RA</t>
  </si>
  <si>
    <t>AS0004.AP540.WDRPV.RA</t>
  </si>
  <si>
    <t>AS0004.AP540.OWDPV.RA</t>
  </si>
  <si>
    <t>AS0004.AP540.OSTPV.RA</t>
  </si>
  <si>
    <t>AS0004.AP540.OCRPV.RA</t>
  </si>
  <si>
    <t>AS0004.AP540.ONRPV.RA</t>
  </si>
  <si>
    <t>AS0004.AP540.OGRPP.RA</t>
  </si>
  <si>
    <t>AS0004.AP540.PRQPV.RA</t>
  </si>
  <si>
    <t>AS0004.AP540.PGQPV.RA</t>
  </si>
  <si>
    <t>AS0004.AP540.JPAPV.RA</t>
  </si>
  <si>
    <t>AS0004.AP540.MRAPV.RA</t>
  </si>
  <si>
    <t>AS0004.AP540.WNTPP.RA</t>
  </si>
  <si>
    <t>AS0004.AP540.IVMPP.RA</t>
  </si>
  <si>
    <t>AS0004.AP540.MCAPV.RA</t>
  </si>
  <si>
    <t>AS0004.AP540.STFPV.RA</t>
  </si>
  <si>
    <t>AS0006.VP540.ANKPP.RA</t>
  </si>
  <si>
    <t>AS0107.VP540.ANKPP.RA</t>
  </si>
  <si>
    <t>AS0640.VP540.ANKPP.RA</t>
  </si>
  <si>
    <t>AS0459.VP540.ANKPP.RA</t>
  </si>
  <si>
    <t>AS0458.VP540.ANKPP.RA</t>
  </si>
  <si>
    <t>AS0460.VP540.ANKPP.RA</t>
  </si>
  <si>
    <t>AS0533.VP540.OGRPP.RA</t>
  </si>
  <si>
    <t>AS0008.DP540.OGRPP.RA</t>
  </si>
  <si>
    <t>AS0010.BP540.OGRPP.RA</t>
  </si>
  <si>
    <t>AS0046.VP540.OGRPP.RA</t>
  </si>
  <si>
    <t>AS0504.VP540.OGRPP.RA</t>
  </si>
  <si>
    <t>AS0006.VP540.OGRPP.RA</t>
  </si>
  <si>
    <t>AS0107.VP540.OGRPP.RA</t>
  </si>
  <si>
    <t>AS0640.VP540.OGRPP.RA</t>
  </si>
  <si>
    <t>AS0459.VP540.OGRPP.RA</t>
  </si>
  <si>
    <t>AS0458.VP540.OGRPP.RA</t>
  </si>
  <si>
    <t>AS0460.VP540.OGRPP.RA</t>
  </si>
  <si>
    <t>AS0533.VP540.WNTPP.RA</t>
  </si>
  <si>
    <t>AS0008.DP540.WNTPP.RA</t>
  </si>
  <si>
    <t>AS0010.BP540.WNTPP.RA</t>
  </si>
  <si>
    <t>AS0046.VP540.WNTPP.RA</t>
  </si>
  <si>
    <t>AS0504.VP540.WNTPP.RA</t>
  </si>
  <si>
    <t>AS0006.VP540.WNTPP.RA</t>
  </si>
  <si>
    <t>AS0107.VP540.WNTPP.RA</t>
  </si>
  <si>
    <t>AS0640.VP540.WNTPP.RA</t>
  </si>
  <si>
    <t>AS0459.VP540.WNTPP.RA</t>
  </si>
  <si>
    <t>AS0458.VP540.WNTPP.RA</t>
  </si>
  <si>
    <t>AS0460.VP540.WNTPP.RA</t>
  </si>
  <si>
    <t>AS0533.VP540.OCRPV.RA</t>
  </si>
  <si>
    <t>AS0008.DP540.OCRPV.RA</t>
  </si>
  <si>
    <t>AS0010.BP540.OCRPV.RA</t>
  </si>
  <si>
    <t>AS0046.VP540.OCRPV.RA</t>
  </si>
  <si>
    <t>AS0504.VP540.OCRPV.RA</t>
  </si>
  <si>
    <t>AS0006.VP540.OCRPV.RA</t>
  </si>
  <si>
    <t>AS0107.VP540.OCRPV.RA</t>
  </si>
  <si>
    <t>AS0640.VP540.OCRPV.RA</t>
  </si>
  <si>
    <t>AS0459.VP540.OCRPV.RA</t>
  </si>
  <si>
    <t>AS0458.VP540.OCRPV.RA</t>
  </si>
  <si>
    <t>AS0460.VP540.OCRPV.RA</t>
  </si>
  <si>
    <t>AS0533.VP540.OSTPV.RA</t>
  </si>
  <si>
    <t>AS0008.DP540.OSTPV.RA</t>
  </si>
  <si>
    <t>AS0010.BP540.OSTPV.RA</t>
  </si>
  <si>
    <t>AS0046.VP540.OSTPV.RA</t>
  </si>
  <si>
    <t>AS0504.VP540.OSTPV.RA</t>
  </si>
  <si>
    <t>AS0006.VP540.OSTPV.RA</t>
  </si>
  <si>
    <t>AS0107.VP540.OSTPV.RA</t>
  </si>
  <si>
    <t>AS0640.VP540.OSTPV.RA</t>
  </si>
  <si>
    <t>AS0459.VP540.OSTPV.RA</t>
  </si>
  <si>
    <t>AS0458.VP540.OSTPV.RA</t>
  </si>
  <si>
    <t>AS0460.VP540.OSTPV.RA</t>
  </si>
  <si>
    <t>AS0533.VP540.OWDPV.RA</t>
  </si>
  <si>
    <t>AS0008.DP540.OWDPV.RA</t>
  </si>
  <si>
    <t>AS0010.BP540.OWDPV.RA</t>
  </si>
  <si>
    <t>AS0046.VP540.OWDPV.RA</t>
  </si>
  <si>
    <t>AS0504.VP540.OWDPV.RA</t>
  </si>
  <si>
    <t>AS0006.VP540.OWDPV.RA</t>
  </si>
  <si>
    <t>AS0107.VP540.OWDPV.RA</t>
  </si>
  <si>
    <t>AS0640.VP540.OWDPV.RA</t>
  </si>
  <si>
    <t>AS0459.VP540.OWDPV.RA</t>
  </si>
  <si>
    <t>AS0458.VP540.OWDPV.RA</t>
  </si>
  <si>
    <t>AS0460.VP540.OWDPV.RA</t>
  </si>
  <si>
    <t>AS0533.VP540.ONRPV.RA</t>
  </si>
  <si>
    <t>AS0008.DP540.ONRPV.RA</t>
  </si>
  <si>
    <t>AS0010.BP540.ONRPV.RA</t>
  </si>
  <si>
    <t>AS0046.VP540.ONRPV.RA</t>
  </si>
  <si>
    <t>AS0504.VP540.ONRPV.RA</t>
  </si>
  <si>
    <t>AS0006.VP540.ONRPV.RA</t>
  </si>
  <si>
    <t>AS0107.VP540.ONRPV.RA</t>
  </si>
  <si>
    <t>AS0640.VP540.ONRPV.RA</t>
  </si>
  <si>
    <t>AS0459.VP540.ONRPV.RA</t>
  </si>
  <si>
    <t>AS0458.VP540.ONRPV.RA</t>
  </si>
  <si>
    <t>AS0460.VP540.ONRPV.RA</t>
  </si>
  <si>
    <t>AS0533.VP540.PRQPV.RA</t>
  </si>
  <si>
    <t>AS0008.DP540.PRQPV.RA</t>
  </si>
  <si>
    <t>AS0010.BP540.PRQPV.RA</t>
  </si>
  <si>
    <t>AS0046.VP540.PRQPV.RA</t>
  </si>
  <si>
    <t>AS0504.VP540.PRQPV.RA</t>
  </si>
  <si>
    <t>AS0006.VP540.PRQPV.RA</t>
  </si>
  <si>
    <t>AS0107.VP540.PRQPV.RA</t>
  </si>
  <si>
    <t>AS0640.VP540.PRQPV.RA</t>
  </si>
  <si>
    <t>AS0459.VP540.PRQPV.RA</t>
  </si>
  <si>
    <t>AS0458.VP540.PRQPV.RA</t>
  </si>
  <si>
    <t>AS0460.VP540.PRQPV.RA</t>
  </si>
  <si>
    <t>AS0533.VP540.PGQPV.RA</t>
  </si>
  <si>
    <t>AS0008.DP540.PGQPV.RA</t>
  </si>
  <si>
    <t>AS0010.BP540.PGQPV.RA</t>
  </si>
  <si>
    <t>AS0046.VP540.PGQPV.RA</t>
  </si>
  <si>
    <t>AS0504.VP540.PGQPV.RA</t>
  </si>
  <si>
    <t>AS0006.VP540.PGQPV.RA</t>
  </si>
  <si>
    <t>AS0107.VP540.PGQPV.RA</t>
  </si>
  <si>
    <t>AS0640.VP540.PGQPV.RA</t>
  </si>
  <si>
    <t>AS0459.VP540.PGQPV.RA</t>
  </si>
  <si>
    <t>AS0458.VP540.PGQPV.RA</t>
  </si>
  <si>
    <t>AS0460.VP540.PGQPV.RA</t>
  </si>
  <si>
    <t>AS0533.VP540.WDRPV.RA</t>
  </si>
  <si>
    <t>AS0008.DP540.WDRPV.RA</t>
  </si>
  <si>
    <t>AS0010.BP540.WDRPV.RA</t>
  </si>
  <si>
    <t>AS0046.VP540.WDRPV.RA</t>
  </si>
  <si>
    <t>AS0504.VP540.WDRPV.RA</t>
  </si>
  <si>
    <t>AS0006.VP540.WDRPV.RA</t>
  </si>
  <si>
    <t>AS0107.VP540.WDRPV.RA</t>
  </si>
  <si>
    <t>AS0640.VP540.WDRPV.RA</t>
  </si>
  <si>
    <t>AS0459.VP540.WDRPV.RA</t>
  </si>
  <si>
    <t>AS0458.VP540.WDRPV.RA</t>
  </si>
  <si>
    <t>AS0460.VP540.WDRPV.RA</t>
  </si>
  <si>
    <t>AS0533.VP540.WHKPP.RA</t>
  </si>
  <si>
    <t>AS0008.DP540.WHKPP.RA</t>
  </si>
  <si>
    <t>AS0010.BP540.WHKPP.RA</t>
  </si>
  <si>
    <t>AS0639.VP540.WHKPP.RA</t>
  </si>
  <si>
    <t>AS0482.VP540.WHKPP.RA</t>
  </si>
  <si>
    <t>AS0046.VP540.WHKPP.RA</t>
  </si>
  <si>
    <t>AS0504.VP540.WHKPP.RA</t>
  </si>
  <si>
    <t>AS0006.VP540.WHKPP.RA</t>
  </si>
  <si>
    <t>AS0107.VP540.WHKPP.RA</t>
  </si>
  <si>
    <t>AS0640.VP540.WHKPP.RA</t>
  </si>
  <si>
    <t>AS0459.VP540.WHKPP.RA</t>
  </si>
  <si>
    <t>AS0458.VP540.WHKPP.RA</t>
  </si>
  <si>
    <t>AS0460.VP540.WHKPP.RA</t>
  </si>
  <si>
    <t>AS0533.VP540.IVMPP.RA</t>
  </si>
  <si>
    <t>AS0010.BP540.IVMPP.RA</t>
  </si>
  <si>
    <t>AS0639.VP540.IVMPP.RA</t>
  </si>
  <si>
    <t>AS0482.VP540.IVMPP.RA</t>
  </si>
  <si>
    <t>AS0046.VP540.IVMPP.RA</t>
  </si>
  <si>
    <t>AS0504.VP540.IVMPP.RA</t>
  </si>
  <si>
    <t>AS0006.VP540.IVMPP.RA</t>
  </si>
  <si>
    <t>AS0107.VP540.IVMPP.CJ</t>
  </si>
  <si>
    <t>AS0640.VP540.IVMPP.RA</t>
  </si>
  <si>
    <t>AS0459.VP540.IVMPP.RA</t>
  </si>
  <si>
    <t>AS0533.VP540.MRAPV.RA</t>
  </si>
  <si>
    <t>AS0008.DP540.MRAPV.RA</t>
  </si>
  <si>
    <t>AS0010.BP540.MRAPV.RA</t>
  </si>
  <si>
    <t>AS0639.VP540.MRAPV.RA</t>
  </si>
  <si>
    <t>AS0482.VP540.MRAPV.RA</t>
  </si>
  <si>
    <t>AS0046.VP540.MRAPV.RA</t>
  </si>
  <si>
    <t>AS0504.VP540.MRAPV.RA</t>
  </si>
  <si>
    <t>AS0006.VP540.MRAPV.RA</t>
  </si>
  <si>
    <t>AS0640.VP540.MRAPV.RA</t>
  </si>
  <si>
    <t>AS0533.VP540.MCAPV.RA</t>
  </si>
  <si>
    <t>AS0008.DP540.MCAPV.RA</t>
  </si>
  <si>
    <t>AS0010.BP540.MCAPV.RA</t>
  </si>
  <si>
    <t>AS0639.VP540.MCAPV.RA</t>
  </si>
  <si>
    <t>AS0482.VP540.MCAPV.RA</t>
  </si>
  <si>
    <t>AS0046.VP540.MCAPV.RA</t>
  </si>
  <si>
    <t>AS0504.VP540.MCAPV.RA</t>
  </si>
  <si>
    <t>AS0006.VP540.MCAPV.RA</t>
  </si>
  <si>
    <t>AS0640.VP540.MCAPV.RA</t>
  </si>
  <si>
    <t>AS0533.VP540.JPAPV.RA</t>
  </si>
  <si>
    <t>AS0008.DP540.JPAPV.RA</t>
  </si>
  <si>
    <t>AS0010.BP540.JPAPV.RA</t>
  </si>
  <si>
    <t>AS0639.VP540.JPAPV.RA</t>
  </si>
  <si>
    <t>AS0482.VP540.JPAPV.RA</t>
  </si>
  <si>
    <t>AS0046.VP540.JPAPV.RA</t>
  </si>
  <si>
    <t>AS0504.VP540.JPAPV.RA</t>
  </si>
  <si>
    <t>AS0006.VP540.JPAPV.RA</t>
  </si>
  <si>
    <t>AS0005.VP540.JPAPV.RA</t>
  </si>
  <si>
    <t>AS0533.VP540.STFPV.RA</t>
  </si>
  <si>
    <t>AS0008.DP540.STFPV.RA</t>
  </si>
  <si>
    <t>AS0010.BP540.STFPV.RA</t>
  </si>
  <si>
    <t>AS0046.VP540.STFPV.RA</t>
  </si>
  <si>
    <t>AS0504.VP540.STFPV.RA</t>
  </si>
  <si>
    <t>AS0006.VP540.STFPV.RA</t>
  </si>
  <si>
    <t>AS0640.VP540.STFPV.RA</t>
  </si>
  <si>
    <t>тип цен с НДС</t>
  </si>
  <si>
    <t>GOLA Профиль L вертикальный, L=4500, шт</t>
  </si>
  <si>
    <t>Золото крац. (brush)</t>
  </si>
  <si>
    <t>Серебро крац. (brush polish)</t>
  </si>
  <si>
    <t>Черный крац. (brush)</t>
  </si>
  <si>
    <t>Шампань крац. (brush)</t>
  </si>
  <si>
    <t>GOLA Профиль L для нижней базы, L=4100, шт</t>
  </si>
  <si>
    <t>GOLA Профиль U вертикальный, L=4500, шт</t>
  </si>
  <si>
    <t>GOLA Профиль U для нижней базы, L=4100, шт</t>
  </si>
  <si>
    <t>GOLA Профиль-ручка для верхней базы, L=6000, шт</t>
  </si>
  <si>
    <t>GOLA Профиль-ручка для верхней базы, L=5800, шт</t>
  </si>
  <si>
    <t>GOLA Угол внешний для профиля L для нижней базы</t>
  </si>
  <si>
    <t>GOLA Угол внешний для профиля U для нижней базы</t>
  </si>
  <si>
    <t>GOLA Угол внутренний для профиля L для нижней базы</t>
  </si>
  <si>
    <t>GOLA Угол внутренний для профиля U для нижней базы</t>
  </si>
  <si>
    <t>Фурнитура для профиля GOLA</t>
  </si>
  <si>
    <t>GOLA Заглушка закрытая для профиля L для нижней базы</t>
  </si>
  <si>
    <t>GOLA Заглушка закрытая для профиля U для нижней базы</t>
  </si>
  <si>
    <t>GOLA Заглушка контурная для профиля L для нижней базы</t>
  </si>
  <si>
    <t>GOLA Заглушка контурная для профиля U для нижней базы</t>
  </si>
  <si>
    <t xml:space="preserve">GOLA Крепление к корпусу под шуруп, пластик, </t>
  </si>
  <si>
    <t xml:space="preserve">GOLA Уголок соединительный, сталь, </t>
  </si>
  <si>
    <t>GA0041.VS000.WHGPC.FX</t>
  </si>
  <si>
    <t>GA0041.VS000.GLBAN.FX</t>
  </si>
  <si>
    <t>GA0041.VS000.SLXAN.FX</t>
  </si>
  <si>
    <t>GA0041.VS000.BKBAN.FX</t>
  </si>
  <si>
    <t>GA0041.VS000.CHBAN.FX</t>
  </si>
  <si>
    <t>GA0031.VS000.WHGPC.FX</t>
  </si>
  <si>
    <t>GA0031.VS000.GLBAN.FX</t>
  </si>
  <si>
    <t>GA0031.VS000.SLXAN.FX</t>
  </si>
  <si>
    <t>GA0031.VS000.BKBAN.FX</t>
  </si>
  <si>
    <t>GA0031.VS000.CHBAN.FX</t>
  </si>
  <si>
    <t>GA0040.VS000.WHGPC.FX</t>
  </si>
  <si>
    <t>GA0040.VS000.GLBAN.FX</t>
  </si>
  <si>
    <t>GA0040.VS000.SLXAN.FX</t>
  </si>
  <si>
    <t>GA0040.VS000.BKBAN.FX</t>
  </si>
  <si>
    <t>GA0040.VS000.CHBAN.FX</t>
  </si>
  <si>
    <t>GA0030.VS000.WHGPC.FX</t>
  </si>
  <si>
    <t>GA0030.VS000.GLBAN.FX</t>
  </si>
  <si>
    <t>GA0030.VS000.SLXAN.FX</t>
  </si>
  <si>
    <t>GA0030.VS000.BKBAN.FX</t>
  </si>
  <si>
    <t>GA0030.VS000.CHBAN.FX</t>
  </si>
  <si>
    <t>GA0001.VR000.GR000.FX</t>
  </si>
  <si>
    <t>GA0781.VP450.WHGPC.CJ</t>
  </si>
  <si>
    <t>GA0781.VP450.GLBAN.FX</t>
  </si>
  <si>
    <t>GA0781.VP450.SLXAN.CJ</t>
  </si>
  <si>
    <t>GA0781.VP450.BKBAN.CJ</t>
  </si>
  <si>
    <t>GA0781.VP450.CHBAN.CJ</t>
  </si>
  <si>
    <t>GA0779.VP410.WHGPC.CJ</t>
  </si>
  <si>
    <t>GA0779.VP410.GLBAN.FX</t>
  </si>
  <si>
    <t>GA0779.VP410.SLXAN.CJ</t>
  </si>
  <si>
    <t>GA0779.VP410.BKBAN.CJ</t>
  </si>
  <si>
    <t>GA0779.VP410.CHBAN.CJ</t>
  </si>
  <si>
    <t>GA0780.VP450.WHGPC.CJ</t>
  </si>
  <si>
    <t>GA0780.VP450.GLBAN.FX</t>
  </si>
  <si>
    <t>GA0780.VP450.SLXAN.CJ</t>
  </si>
  <si>
    <t>GA0780.VP450.BKBAN.CJ</t>
  </si>
  <si>
    <t>GA0780.VP450.CHBAN.CJ</t>
  </si>
  <si>
    <t>GA0778.VP410.WHGPC.CJ</t>
  </si>
  <si>
    <t>GA0778.VP410.GLBAN.FX</t>
  </si>
  <si>
    <t>GA0778.VP410.SLXAN.CJ</t>
  </si>
  <si>
    <t>GA0778.VP410.BKBAN.CJ</t>
  </si>
  <si>
    <t>GA0778.VP410.CHBAN.CJ</t>
  </si>
  <si>
    <t>GA0748.VP600.WHGPC.CJ</t>
  </si>
  <si>
    <t>GA0748.VP580.GLBAN.FX</t>
  </si>
  <si>
    <t>GA0748.VP600.SLXAN.CJ</t>
  </si>
  <si>
    <t>GA0748.VP600.BKBAN.CJ</t>
  </si>
  <si>
    <t>GA0043.VP000.WHGPC.FX</t>
  </si>
  <si>
    <t>GA0043.VP000.GLBAN.FX</t>
  </si>
  <si>
    <t>GA0043.VP000.SLXAN.FX</t>
  </si>
  <si>
    <t>GA0043.VP000.BKBAN.FX</t>
  </si>
  <si>
    <t>GA0043.VP000.CHBAN.FX</t>
  </si>
  <si>
    <t>GA0033.VP000.WHGPC.FX</t>
  </si>
  <si>
    <t>GA0033.VP000.GLBAN.FX</t>
  </si>
  <si>
    <t>GA0033.VP000.SLXAN.FX</t>
  </si>
  <si>
    <t>GA0033.VP000.BKBAN.FX</t>
  </si>
  <si>
    <t>GA0033.VP000.CHBAN.FX</t>
  </si>
  <si>
    <t>GA0042.VP000.WHGPC.FX</t>
  </si>
  <si>
    <t>GA0042.VP000.GLBAN.FX</t>
  </si>
  <si>
    <t>GA0042.VP000.SLXAN.FX</t>
  </si>
  <si>
    <t>GA0042.VP000.BKBAN.FX</t>
  </si>
  <si>
    <t>GA0042.VP000.CHBAN.FX</t>
  </si>
  <si>
    <t>GA0032.VP000.WHGPC.FX</t>
  </si>
  <si>
    <t>GA0032.VP000.GLBAN.FX</t>
  </si>
  <si>
    <t>GA0032.VP000.SLXAN.FX</t>
  </si>
  <si>
    <t>GA0032.VP000.BKBAN.FX</t>
  </si>
  <si>
    <t>GA0032.VP000.CHBAN.FX</t>
  </si>
  <si>
    <t>GA0002.VR000.ZN0EP.FX</t>
  </si>
  <si>
    <t>Система GOLA</t>
  </si>
  <si>
    <t>AS0750.VP540.GLMAN.CJ</t>
  </si>
  <si>
    <t>AS0750.VP540.SLMAN.CJ</t>
  </si>
  <si>
    <t>AS0750.VP540.BKSPC.CJ</t>
  </si>
  <si>
    <t>AS0750.VP540.CHMAN.CJ</t>
  </si>
  <si>
    <t>AV0793.VP540.WHGPC.CJ</t>
  </si>
  <si>
    <t>AV0793.VP540.SLMAN.CJ</t>
  </si>
  <si>
    <t>AV0793.VP540.BKSPC.CJ</t>
  </si>
  <si>
    <t>AS0791.VP540.GLMAN.CJ</t>
  </si>
  <si>
    <t>AS0791.VP540.SLMAN.CJ</t>
  </si>
  <si>
    <t>AS0791.VP540.BKSPC.CJ</t>
  </si>
  <si>
    <t>AS0791.VP540.CHMAN.CJ</t>
  </si>
  <si>
    <t>Вертикальный профиль Smart</t>
  </si>
  <si>
    <t>Вертикальный профиль SLIM MAX</t>
  </si>
  <si>
    <t>Вертикальный профиль Avers</t>
  </si>
  <si>
    <t>Smart</t>
  </si>
  <si>
    <t>Avers</t>
  </si>
  <si>
    <t>O_ЭКО</t>
  </si>
  <si>
    <t>Вертикальный профиль O ЭКО</t>
  </si>
  <si>
    <t>AS0458.VP540.IVMPP.RA</t>
  </si>
  <si>
    <t>AS0460.VP540.IVMPP.RA</t>
  </si>
  <si>
    <t>FA0413.VP540.PRQPV.RA</t>
  </si>
  <si>
    <t>FA0413.VP540.PGQPV.RA</t>
  </si>
  <si>
    <t>FA0682.VP508.PRQPV.RA</t>
  </si>
  <si>
    <t>FA0682.VP508.PGQPV.RA</t>
  </si>
  <si>
    <t>FA0715.VP500.WDRPV.RA</t>
  </si>
  <si>
    <t>FA0715.VP500.MCAPV.RA</t>
  </si>
  <si>
    <t>FA0715.VP500.ANKPV.RA</t>
  </si>
  <si>
    <t>FA0715.VP500.MRAPV.RA</t>
  </si>
  <si>
    <t>FA0715.VP500.PRQPV.RA</t>
  </si>
  <si>
    <t>FA0715.VP500.PGQPV.RA</t>
  </si>
  <si>
    <t>FA0716.VP500.SLMAN.CJ</t>
  </si>
  <si>
    <t>FA0716.VP500.WDRPV.RA</t>
  </si>
  <si>
    <t>FA0716.VP500.OWDPV.RA</t>
  </si>
  <si>
    <t>FA0716.VP500.BKSPC.CJ</t>
  </si>
  <si>
    <t>FA0716.VP500.MCAPV.RA</t>
  </si>
  <si>
    <t>FA0716.VP500.ANKPV.RA</t>
  </si>
  <si>
    <t>FA0716.VP500.MRAPV.RA</t>
  </si>
  <si>
    <t>FA0716.VP500.PRQPV.RA</t>
  </si>
  <si>
    <t>FA0716.VP500.PGQPV.RA</t>
  </si>
  <si>
    <t>Slim_line</t>
  </si>
  <si>
    <t>Slim_max</t>
  </si>
  <si>
    <t>Выберите тип ручки</t>
  </si>
  <si>
    <t>Вертикальный профиль "Slim line"</t>
  </si>
  <si>
    <t>Вертикальный профиль "Slim max"</t>
  </si>
  <si>
    <t>Система "Slim line"&amp;"Slim max"</t>
  </si>
  <si>
    <t>AS0046.VP540.BZMAN.CJ</t>
  </si>
  <si>
    <t>AS0714.VP540.BZMAN.CJ</t>
  </si>
  <si>
    <t>Уплотнитель П-образный, 6 мм</t>
  </si>
  <si>
    <t>FA0716.VP500.IVMPP.RA</t>
  </si>
  <si>
    <t>DA0298.VP580.WHGPC.CJ</t>
  </si>
  <si>
    <t>Рамка узкая, плоская, SLIM MAX</t>
  </si>
  <si>
    <t>Рамка широкая, плоская, SLIM MAX</t>
  </si>
  <si>
    <t>AV0734.VP540.WHGPC.CJ</t>
  </si>
  <si>
    <t>AV0734.VP540.SLMAN.CJ</t>
  </si>
  <si>
    <t>AV0734.VP540.BKSPC.CJ</t>
  </si>
  <si>
    <t>AV0735.VP540.WHGPC.CJ</t>
  </si>
  <si>
    <t>AV0735.VP540.SLMAN.CJ</t>
  </si>
  <si>
    <t>AV0735.VP540.BKSPC.CJ</t>
  </si>
  <si>
    <t>уп. 500 шт.</t>
  </si>
  <si>
    <t>уп. 1000 шт.</t>
  </si>
  <si>
    <t>(1 уп. - 80 шт.)</t>
  </si>
  <si>
    <t>(1 уп. - 40 шт.)</t>
  </si>
  <si>
    <t>1 уп. 500 к - в.</t>
  </si>
  <si>
    <t>уп. 40 к - в.</t>
  </si>
  <si>
    <t>выводится из ассортимента</t>
  </si>
  <si>
    <t>H</t>
  </si>
  <si>
    <t>AS0008.DP540.IVMPP.RA</t>
  </si>
  <si>
    <t>AIR Доводчик для средней двери</t>
  </si>
  <si>
    <t>AIR Доводчик и активатор для соосных дверей</t>
  </si>
  <si>
    <t>AA0493.VP000.ZN0EP.CO</t>
  </si>
  <si>
    <t>AA1123.VR000.ZN0EP.CO</t>
  </si>
  <si>
    <t>Рельс несущий H27, L=1300</t>
  </si>
  <si>
    <t>WA0487.VP130.MG0PC.RA</t>
  </si>
  <si>
    <t>Рельс несущий H27, L=1909</t>
  </si>
  <si>
    <t>WA0487.VP190.MG0PC.RA</t>
  </si>
  <si>
    <t>Накладка рельса несущего, L=450</t>
  </si>
  <si>
    <t>WA0366.AP045.MG000.CI</t>
  </si>
  <si>
    <t>Накладка рельса несущего, L=607</t>
  </si>
  <si>
    <t>WA0366.AP060.MG000.CI</t>
  </si>
  <si>
    <t>WA0487.VP130.WH0PC.RA</t>
  </si>
  <si>
    <t>WA0487.VP190.WH0PC.RA</t>
  </si>
  <si>
    <t>WA0366.AP045.WH000.CI</t>
  </si>
  <si>
    <t>WA0366.AP060.WH000.CI</t>
  </si>
  <si>
    <t>WA0487.VP130.BK0PC.RA</t>
  </si>
  <si>
    <t>WA0487.VP190.BK0PC.RA</t>
  </si>
  <si>
    <t>WA0366.AP045.BK000.CI</t>
  </si>
  <si>
    <t>WA0366.AP060.BK000.CI</t>
  </si>
  <si>
    <t>Вертикальный профиль для фасадов Intuit, L=4 100 мм</t>
  </si>
  <si>
    <t>Горизонтальный профиль для фасадов Intuit, L=297 мм</t>
  </si>
  <si>
    <t>Горизонтальный профиль для фасадов Intuit, L=397 мм</t>
  </si>
  <si>
    <t>Горизонтальный профиль для фасадов Intuit, L=447 мм</t>
  </si>
  <si>
    <t>Горизонтальный профиль для фасадов Intuit, L=597 мм</t>
  </si>
  <si>
    <t>Горизонтальный профиль для фасадов Intuit, L=897 мм</t>
  </si>
  <si>
    <t>Уплотнитель</t>
  </si>
  <si>
    <t>Саморез 3,5х30 мм с потайной головкой под крест</t>
  </si>
  <si>
    <t>AA0760.VP410.BKBAN.CJ</t>
  </si>
  <si>
    <t>AA0761.VP029.BKBAN.CJ</t>
  </si>
  <si>
    <t>AA0761.VP039.BKBAN.CJ</t>
  </si>
  <si>
    <t>AA0761.VP044.BKBAN.CJ</t>
  </si>
  <si>
    <t>AA0761.VP059.BKBAN.CJ</t>
  </si>
  <si>
    <t>AA0761.VP089.BKBAN.CJ</t>
  </si>
  <si>
    <t>AA3530.VP000.BK0PC.RM</t>
  </si>
  <si>
    <t>О</t>
  </si>
  <si>
    <t>Мастер ГСА</t>
  </si>
  <si>
    <t>Зажим малый для перфорированной панели, d=11 мм</t>
  </si>
  <si>
    <t>Зажим малый для перфорированной панели, d=38 мм</t>
  </si>
  <si>
    <t>Крючок двойной длинный для перфорированной панели, 36х55х82 мм</t>
  </si>
  <si>
    <t>Крючок двойной для перфорированной панели, 33х55х31 мм</t>
  </si>
  <si>
    <t>Крючок длинный для перфорированной панели, 33х29х83 мм</t>
  </si>
  <si>
    <t>Крючок для перфорированной панели, 33х29х59 мм</t>
  </si>
  <si>
    <t>Крючок радиусный для перфорированной панели, 45х29х66 мм</t>
  </si>
  <si>
    <t>Лоток для перфорированной панели, 196х116х36 мм</t>
  </si>
  <si>
    <t>Лоток для перфорированной панели, 40х395х40 мм</t>
  </si>
  <si>
    <t>Лоток для перфорированной панели, 41х40х88 мм</t>
  </si>
  <si>
    <t>Перфорированная панель, 254х601х17 мм</t>
  </si>
  <si>
    <t>CG</t>
  </si>
  <si>
    <t>MA1201.VP000.MG0PC.CG</t>
  </si>
  <si>
    <t>MA1203.VP000.MG0PC.CG</t>
  </si>
  <si>
    <t>MA1205.VP000.MG0PC.CG</t>
  </si>
  <si>
    <t>MA1204.VP000.MG0PC.CG</t>
  </si>
  <si>
    <t>MA1207.VP000.MG0PC.CG</t>
  </si>
  <si>
    <t>MA1208.VP000.MG0PC.CG</t>
  </si>
  <si>
    <t>MA1206.VP000.MG0PC.CG</t>
  </si>
  <si>
    <t>MA0503.VP011.MG0PC.CG</t>
  </si>
  <si>
    <t>MA0504.VP039.MG0PC.CG</t>
  </si>
  <si>
    <t>MA1209.VP000.MG0PC.CG</t>
  </si>
  <si>
    <t>MA0502.VP060.MG0PC.CG</t>
  </si>
  <si>
    <t>MA1201.VP000.WH0PC.CG</t>
  </si>
  <si>
    <t>MA1203.VP000.WH0PC.CG</t>
  </si>
  <si>
    <t>MA1205.VP000.WH0PC.CG</t>
  </si>
  <si>
    <t>MA1204.VP000.WH0PC.CG</t>
  </si>
  <si>
    <t>MA1207.VP000.WH0PC.CG</t>
  </si>
  <si>
    <t>MA1208.VP000.WH0PC.CG</t>
  </si>
  <si>
    <t>MA1206.VP000.WH0PC.CG</t>
  </si>
  <si>
    <t>MA0503.VP011.WH0PC.CG</t>
  </si>
  <si>
    <t>MA0504.VP039.WH0PC.CG</t>
  </si>
  <si>
    <t>MA1209.VP000.WH0PC.CG</t>
  </si>
  <si>
    <t>MA0502.VP060.WH0PC.CG</t>
  </si>
  <si>
    <t>MA1201.VP000.BK0PC.CG</t>
  </si>
  <si>
    <t>MA1203.VP000.BK0PC.CG</t>
  </si>
  <si>
    <t>MA1205.VP000.BK0PC.CG</t>
  </si>
  <si>
    <t>MA1204.VP000.BK0PC.CG</t>
  </si>
  <si>
    <t>MA1207.VP000.BK0PC.CG</t>
  </si>
  <si>
    <t>MA1208.VP000.BK0PC.CG</t>
  </si>
  <si>
    <t>MA1206.VP000.BK0PC.CG</t>
  </si>
  <si>
    <t>MA0503.VP011.BK0PC.CG</t>
  </si>
  <si>
    <t>MA0504.VP039.BK0PC.CG</t>
  </si>
  <si>
    <t>MA1209.VP000.BK0PC.CG</t>
  </si>
  <si>
    <t>MA0502.VP060.BK0PC.CG</t>
  </si>
  <si>
    <t>FH0070.VA000.BKSPC.RU</t>
  </si>
  <si>
    <t>NA0204.AP200.SLMAN.RA</t>
  </si>
  <si>
    <t>NA0204.AP200.WHGPC.RA</t>
  </si>
  <si>
    <t>NA0204.AP200.BKSPC.RA</t>
  </si>
  <si>
    <t>Чёрный кашемир</t>
  </si>
  <si>
    <t>Молочный сатин</t>
  </si>
  <si>
    <t>Зелёный графит</t>
  </si>
  <si>
    <t>AS0731.VP540.BHVPV.RA</t>
  </si>
  <si>
    <t>AS0533.VP540.BHVPV.RA</t>
  </si>
  <si>
    <t>AS0639.VP540.BHVPV.RA</t>
  </si>
  <si>
    <t>AS0046.VP540.BHVPV.RA</t>
  </si>
  <si>
    <t>AS0504.VP540.BHVPV.RA</t>
  </si>
  <si>
    <t>AS0004.AP540.BHVPV.RA</t>
  </si>
  <si>
    <t>AS0006.VP540.BHVPV.RA</t>
  </si>
  <si>
    <t>AS0640.VP540.BHVPV.RA</t>
  </si>
  <si>
    <t>AS0731.VP540.GCVPV.RA</t>
  </si>
  <si>
    <t>AS0533.VP540.GCVPV.RA</t>
  </si>
  <si>
    <t>AS0639.VP540.GCVPV.RA</t>
  </si>
  <si>
    <t>AS0046.VP540.GCVPV.RA</t>
  </si>
  <si>
    <t>AS0504.VP540.GCVPV.RA</t>
  </si>
  <si>
    <t>AS0004.VP540.GCVPV.RA</t>
  </si>
  <si>
    <t>AS0006.VP540.GCVPV.RA</t>
  </si>
  <si>
    <t>AS0640.VP540.GCVPV.RA</t>
  </si>
  <si>
    <t>AS0731.VP540.MSVPV.RA</t>
  </si>
  <si>
    <t>AS0533.VP540.MSVPV.RA</t>
  </si>
  <si>
    <t>AS0046.VP540.MSVPV.RA</t>
  </si>
  <si>
    <t>AS0504.VP540.MSVPV.RA</t>
  </si>
  <si>
    <t>AS0004.VP540.MSVPV.RA</t>
  </si>
  <si>
    <t>AS0006.VP540.MSVPV.RA</t>
  </si>
  <si>
    <t>AS0640.VP540.MSVPV.RA</t>
  </si>
  <si>
    <t>AS0731.VP540.GGVPV.RA</t>
  </si>
  <si>
    <t>AS0533.VP540.GGVPV.RA</t>
  </si>
  <si>
    <t>AS0639.VP540.GGVPV.RA</t>
  </si>
  <si>
    <t>AS0046.VP540.GGVPV.RA</t>
  </si>
  <si>
    <t>AS0504.VP540.GGVPV.RA</t>
  </si>
  <si>
    <t>AS0004.AP540.GGVPV.RA</t>
  </si>
  <si>
    <t>AS0006.VP540.GGVPV.RA</t>
  </si>
  <si>
    <t>AS0640.VP540.GGVPV.RA</t>
  </si>
  <si>
    <t>AS0731.VP540.VCVPV.RA</t>
  </si>
  <si>
    <t>AS0533.VP540.VCVPV.RA</t>
  </si>
  <si>
    <t>AS0046.VP540.VCVPV.RA</t>
  </si>
  <si>
    <t>AS0504.VP540.VCVPV.RA</t>
  </si>
  <si>
    <t>AS0004.VP540.VCVPV.RA</t>
  </si>
  <si>
    <t>AS0006.VP540.VCVPV.RA</t>
  </si>
  <si>
    <t>AS0640.VP540.VCVPV.RA</t>
  </si>
  <si>
    <t>Вельвет дарк</t>
  </si>
  <si>
    <t>AS0731.VP540.VDVPV.RA</t>
  </si>
  <si>
    <t>AS0533.VP540.VDVPV.RA</t>
  </si>
  <si>
    <t>AS0639.VP540.VDVPV.RA</t>
  </si>
  <si>
    <t>AS0046.VP540.VDVPV.RA</t>
  </si>
  <si>
    <t>AS0504.VP540.VDVPV.RA</t>
  </si>
  <si>
    <t>AS0004.VP540.VDVPV.RA</t>
  </si>
  <si>
    <t>AS0006.VP540.VDVPV.RA</t>
  </si>
  <si>
    <t>AS0640.VP540.VDVPV.RA</t>
  </si>
  <si>
    <t>AS0639.VP540.MSVPV.RA</t>
  </si>
  <si>
    <t>AS0639.VP540.VCVPV.RA</t>
  </si>
  <si>
    <t>Белый полярный</t>
  </si>
  <si>
    <t>AS0731.VP540.WPVPV.RA</t>
  </si>
  <si>
    <t>AS0533.VP540.WPVPV.RA</t>
  </si>
  <si>
    <t>AS0639.VP540.WPVPV.RA</t>
  </si>
  <si>
    <t>AS0046.VP540.WPVPV.RA</t>
  </si>
  <si>
    <t>AS0504.VP540.WPVPV.RA</t>
  </si>
  <si>
    <t>AS0004.AP540.WPVPV.RA</t>
  </si>
  <si>
    <t>AS0006.VP540.WPVPV.RA</t>
  </si>
  <si>
    <t>AS0640.VP540.WPVPV.RA</t>
  </si>
  <si>
    <t>GOLA LED Профиль для верхней базы, под подсветку, врезная, для плиты 16 мм</t>
  </si>
  <si>
    <t>GOLA LED Профиль для верхней базы, под подсветку, врезная, для плиты 18 мм</t>
  </si>
  <si>
    <t>GA0817.VP540.WHGPC.CJ</t>
  </si>
  <si>
    <t>GA0817.VP540.BKBAN.CJ</t>
  </si>
  <si>
    <t>GA0818.VP540.WHGPC.CJ</t>
  </si>
  <si>
    <t>GA0818.VP540.BKBAN.CJ</t>
  </si>
  <si>
    <t>Берёза карельская</t>
  </si>
  <si>
    <t>AS0731.VP540.BCRPV.RA</t>
  </si>
  <si>
    <t>AS0533.VP540.BCRPV.RA</t>
  </si>
  <si>
    <t>AS0008.DP540.BCRPV.RA</t>
  </si>
  <si>
    <t>AS0046.VP540.BCRPV.RA</t>
  </si>
  <si>
    <t>AS0504.VP540.BCRPV.RA</t>
  </si>
  <si>
    <t>AS0004.AP540.BCRPV.RA</t>
  </si>
  <si>
    <t>AS0006.VP540.BCRPV.RA</t>
  </si>
  <si>
    <t>AS0640.VP540.BCRPV.RA</t>
  </si>
  <si>
    <t>AS0107.VP540.BCRPV.RA</t>
  </si>
  <si>
    <t>AS0459.VP540.BCRPV.RA</t>
  </si>
  <si>
    <t>AS0460.VP540.BCRPV.RA</t>
  </si>
  <si>
    <t>Держатель утюга</t>
  </si>
  <si>
    <t>WA0515.VP000.MG0PC.CG</t>
  </si>
  <si>
    <t>WA0515.VP000.WH0PC.CG</t>
  </si>
  <si>
    <t>WA0515.VP000.BK0PC.CG</t>
  </si>
  <si>
    <t>Держатель пылесоса</t>
  </si>
  <si>
    <t>WA0516.VP000.MG0PC.CG</t>
  </si>
  <si>
    <t>WA0516.VP000.WH0PC.CG</t>
  </si>
  <si>
    <t>WA0516.VP000.BK0PC.CG</t>
  </si>
  <si>
    <t>WA0476.VP000.MG0PC.CG</t>
  </si>
  <si>
    <t>WA0476.VP000.WH0PC.CG</t>
  </si>
  <si>
    <t>WA0476.VP000.BK0PC.CG</t>
  </si>
  <si>
    <t>Стеллаж на 7 рельсов, на роликах</t>
  </si>
  <si>
    <t>WA0492.VP000.MG0PC.CU</t>
  </si>
  <si>
    <t>WA0492.VP000.WH0PC.CU</t>
  </si>
  <si>
    <t>WA0492.VP000.BK0PC.CU</t>
  </si>
  <si>
    <t>1 к - т.</t>
  </si>
  <si>
    <t>з</t>
  </si>
  <si>
    <r>
      <t xml:space="preserve">Полка стационарная, серия 460, L=450, </t>
    </r>
    <r>
      <rPr>
        <b/>
        <i/>
        <sz val="12"/>
        <color rgb="FFFF0000"/>
        <rFont val="Calibri"/>
        <family val="2"/>
        <charset val="204"/>
        <scheme val="minor"/>
      </rPr>
      <t>дерево белое</t>
    </r>
  </si>
  <si>
    <t>Вешалка для брюк с доводчиком, серия 460, L=450, Дерево светлое</t>
  </si>
  <si>
    <t>Вешалка для брюк с доводчиком, серия 460, L=450, Дерево белое</t>
  </si>
  <si>
    <t>WD0403.VP045.WH0PC.RU</t>
  </si>
  <si>
    <t>WD0402.VP045.WH0PC.RU</t>
  </si>
  <si>
    <t>Полка стационарная, серия 460, L=450, дерево белое</t>
  </si>
  <si>
    <t>WD0402.VP045.BK0PC.RU</t>
  </si>
  <si>
    <t>WD0402.VP045.MG0PC.RU</t>
  </si>
  <si>
    <t>Вешалка для брюк выдвижная, серия 460, L=450, Дерево белое</t>
  </si>
  <si>
    <t>WD0419.VP045.WH0PC.RU</t>
  </si>
  <si>
    <r>
      <t xml:space="preserve">Вешалка для брюк выдвижная, </t>
    </r>
    <r>
      <rPr>
        <b/>
        <i/>
        <sz val="12"/>
        <color theme="1"/>
        <rFont val="Calibri"/>
        <family val="2"/>
        <charset val="204"/>
        <scheme val="minor"/>
      </rPr>
      <t>серия 460, L=450</t>
    </r>
    <r>
      <rPr>
        <i/>
        <sz val="12"/>
        <color theme="1"/>
        <rFont val="Calibri"/>
        <family val="2"/>
        <charset val="204"/>
        <scheme val="minor"/>
      </rPr>
      <t>, Дерево белое</t>
    </r>
  </si>
  <si>
    <r>
      <t xml:space="preserve">Вешалка для брюк с доводчиком, </t>
    </r>
    <r>
      <rPr>
        <b/>
        <i/>
        <sz val="12"/>
        <color theme="1"/>
        <rFont val="Calibri"/>
        <family val="2"/>
        <charset val="204"/>
        <scheme val="minor"/>
      </rPr>
      <t>серия 460, L=450</t>
    </r>
    <r>
      <rPr>
        <i/>
        <sz val="12"/>
        <color theme="1"/>
        <rFont val="Calibri"/>
        <family val="2"/>
        <charset val="204"/>
        <scheme val="minor"/>
      </rPr>
      <t>, Дерево белое</t>
    </r>
  </si>
  <si>
    <t>ред. 13.12.2023 цены от 22.08.2023 г.</t>
  </si>
  <si>
    <t xml:space="preserve">г.Рязань, пр. Яблочкова 5, стр15.                                                                                                                                                                                                                                                                                              тел: 8(4912) 470-430, доб 206 моб., WhatsApp, Viber 8-920-995-52-55 Ксения,                                                                                                                                                                                                                                                                                                                                                                                                                                                                                                                                                                          vk.com/interierkomplekt62, t.me/interierkomplekt62,                                                                                                                                                                                                                                                                                                                                          http://www.i-k.su, www.интерьер-комплект.рф        </t>
  </si>
  <si>
    <t>http://www.aristo.expert</t>
  </si>
  <si>
    <t xml:space="preserve">Ваша скидка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</si>
</sst>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₽&quot;_-;\-* #,##0.00\ &quot;₽&quot;_-;_-* &quot;-&quot;??\ &quot;₽&quot;_-;_-@_-"/>
    <numFmt numFmtId="164" formatCode="#,##0.00\ &quot;₽&quot;"/>
    <numFmt numFmtId="165" formatCode="#,##0.00\ &quot;р.&quot;"/>
    <numFmt numFmtId="166" formatCode="0&quot; шт&quot;\ "/>
    <numFmt numFmtId="167" formatCode="0&quot; мм&quot;\ "/>
    <numFmt numFmtId="168" formatCode="0&quot; к - т (а)&quot;\ "/>
    <numFmt numFmtId="169" formatCode="0&quot; мм&quot;"/>
  </numFmts>
  <fonts count="7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i/>
      <sz val="14"/>
      <color theme="0"/>
      <name val="Calibri"/>
      <family val="2"/>
      <charset val="204"/>
      <scheme val="minor"/>
    </font>
    <font>
      <b/>
      <i/>
      <sz val="16"/>
      <color theme="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2"/>
      <color theme="1"/>
      <name val="Arial"/>
      <family val="2"/>
      <charset val="204"/>
    </font>
    <font>
      <b/>
      <i/>
      <sz val="11"/>
      <color theme="1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i/>
      <sz val="14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i/>
      <sz val="12"/>
      <color theme="0"/>
      <name val="Calibri"/>
      <family val="2"/>
      <charset val="204"/>
      <scheme val="minor"/>
    </font>
    <font>
      <b/>
      <i/>
      <sz val="12"/>
      <color theme="0"/>
      <name val="Arial"/>
      <family val="2"/>
      <charset val="204"/>
    </font>
    <font>
      <b/>
      <i/>
      <sz val="16"/>
      <color theme="0"/>
      <name val="Arial"/>
      <family val="2"/>
      <charset val="204"/>
    </font>
    <font>
      <b/>
      <i/>
      <sz val="14"/>
      <color theme="0"/>
      <name val="Arial"/>
      <family val="2"/>
      <charset val="204"/>
    </font>
    <font>
      <i/>
      <sz val="11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i/>
      <sz val="16"/>
      <color theme="1"/>
      <name val="Calibri"/>
      <family val="2"/>
      <charset val="204"/>
      <scheme val="minor"/>
    </font>
    <font>
      <i/>
      <sz val="18"/>
      <color theme="1"/>
      <name val="Calibri"/>
      <family val="2"/>
      <charset val="204"/>
      <scheme val="minor"/>
    </font>
    <font>
      <i/>
      <sz val="18"/>
      <color theme="1"/>
      <name val="Arial"/>
      <family val="2"/>
      <charset val="204"/>
    </font>
    <font>
      <b/>
      <i/>
      <sz val="18"/>
      <color theme="0"/>
      <name val="Arial"/>
      <family val="2"/>
      <charset val="204"/>
    </font>
    <font>
      <i/>
      <sz val="18"/>
      <color theme="0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i/>
      <sz val="12"/>
      <color theme="0"/>
      <name val="Arial"/>
      <family val="2"/>
      <charset val="204"/>
    </font>
    <font>
      <sz val="14"/>
      <color theme="0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6"/>
      <name val="Arial"/>
      <family val="2"/>
      <charset val="204"/>
    </font>
    <font>
      <b/>
      <i/>
      <sz val="16"/>
      <color theme="1"/>
      <name val="Arial"/>
      <family val="2"/>
      <charset val="204"/>
    </font>
    <font>
      <i/>
      <sz val="10"/>
      <color theme="1"/>
      <name val="Calibri"/>
      <family val="2"/>
      <charset val="204"/>
      <scheme val="minor"/>
    </font>
    <font>
      <i/>
      <sz val="14"/>
      <color theme="0"/>
      <name val="Calibri"/>
      <family val="2"/>
      <charset val="204"/>
      <scheme val="minor"/>
    </font>
    <font>
      <i/>
      <sz val="14"/>
      <color theme="1"/>
      <name val="Arial"/>
      <family val="2"/>
      <charset val="204"/>
    </font>
    <font>
      <b/>
      <i/>
      <sz val="12"/>
      <color rgb="FFFF0000"/>
      <name val="Calibri"/>
      <family val="2"/>
      <charset val="204"/>
      <scheme val="minor"/>
    </font>
    <font>
      <i/>
      <sz val="14"/>
      <color theme="0"/>
      <name val="Arial"/>
      <family val="2"/>
      <charset val="204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i/>
      <sz val="11"/>
      <name val="Arial"/>
      <family val="2"/>
      <charset val="204"/>
    </font>
    <font>
      <i/>
      <sz val="10"/>
      <color theme="0"/>
      <name val="Arial"/>
      <family val="2"/>
      <charset val="204"/>
    </font>
    <font>
      <i/>
      <sz val="11"/>
      <color theme="0"/>
      <name val="Arial"/>
      <family val="2"/>
      <charset val="204"/>
    </font>
    <font>
      <sz val="9"/>
      <name val="Arial"/>
      <family val="2"/>
      <charset val="204"/>
    </font>
    <font>
      <i/>
      <sz val="24"/>
      <color theme="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i/>
      <u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2"/>
      <color theme="0"/>
      <name val="Calibri"/>
      <family val="2"/>
      <charset val="204"/>
      <scheme val="minor"/>
    </font>
    <font>
      <sz val="8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  <scheme val="minor"/>
    </font>
    <font>
      <i/>
      <sz val="11"/>
      <color theme="0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i/>
      <sz val="16"/>
      <name val="Calibri"/>
      <family val="2"/>
      <charset val="204"/>
      <scheme val="minor"/>
    </font>
    <font>
      <i/>
      <sz val="12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13"/>
      <color theme="0"/>
      <name val="Calibri"/>
      <family val="2"/>
      <charset val="204"/>
      <scheme val="minor"/>
    </font>
    <font>
      <sz val="14"/>
      <name val="Arial"/>
      <family val="2"/>
      <charset val="204"/>
    </font>
    <font>
      <sz val="12"/>
      <name val="Arial"/>
      <family val="2"/>
      <charset val="204"/>
    </font>
    <font>
      <sz val="12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b/>
      <sz val="16"/>
      <name val="Arial"/>
      <family val="2"/>
      <charset val="204"/>
    </font>
    <font>
      <b/>
      <sz val="14"/>
      <name val="Arial"/>
      <family val="2"/>
      <charset val="204"/>
    </font>
    <font>
      <b/>
      <sz val="14"/>
      <color theme="0"/>
      <name val="Arial"/>
      <family val="2"/>
      <charset val="204"/>
    </font>
    <font>
      <b/>
      <i/>
      <sz val="14"/>
      <color rgb="FFFF000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4"/>
      <name val="Calibri"/>
      <family val="2"/>
      <charset val="204"/>
      <scheme val="minor"/>
    </font>
    <font>
      <sz val="11"/>
      <color theme="1"/>
      <name val="Calibri"/>
      <scheme val="minor"/>
    </font>
    <font>
      <sz val="12"/>
      <color theme="3"/>
      <name val="Arial"/>
      <family val="2"/>
      <charset val="204"/>
    </font>
    <font>
      <sz val="12"/>
      <color rgb="FF0070C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theme="8" tint="0.79998168889431442"/>
      </patternFill>
    </fill>
  </fills>
  <borders count="2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2" fillId="0" borderId="0"/>
    <xf numFmtId="44" fontId="1" fillId="0" borderId="0" applyFont="0" applyFill="0" applyBorder="0" applyAlignment="0" applyProtection="0"/>
    <xf numFmtId="0" fontId="6" fillId="0" borderId="0"/>
    <xf numFmtId="0" fontId="41" fillId="0" borderId="0"/>
    <xf numFmtId="0" fontId="41" fillId="0" borderId="0"/>
  </cellStyleXfs>
  <cellXfs count="819">
    <xf numFmtId="0" fontId="0" fillId="0" borderId="0" xfId="0"/>
    <xf numFmtId="0" fontId="0" fillId="0" borderId="0" xfId="0" applyNumberFormat="1"/>
    <xf numFmtId="0" fontId="9" fillId="0" borderId="0" xfId="0" applyFont="1" applyProtection="1">
      <protection hidden="1"/>
    </xf>
    <xf numFmtId="0" fontId="0" fillId="7" borderId="0" xfId="0" applyFill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9" fillId="7" borderId="0" xfId="0" applyFont="1" applyFill="1" applyProtection="1">
      <protection hidden="1"/>
    </xf>
    <xf numFmtId="0" fontId="9" fillId="7" borderId="0" xfId="0" applyFont="1" applyFill="1" applyAlignment="1" applyProtection="1">
      <alignment horizontal="center" vertical="center"/>
      <protection hidden="1"/>
    </xf>
    <xf numFmtId="0" fontId="13" fillId="7" borderId="0" xfId="0" applyFont="1" applyFill="1" applyAlignment="1" applyProtection="1">
      <alignment horizontal="center"/>
      <protection hidden="1"/>
    </xf>
    <xf numFmtId="0" fontId="0" fillId="4" borderId="0" xfId="0" applyFill="1" applyProtection="1">
      <protection hidden="1"/>
    </xf>
    <xf numFmtId="0" fontId="0" fillId="7" borderId="0" xfId="0" applyFill="1" applyAlignment="1" applyProtection="1">
      <alignment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0" fillId="4" borderId="0" xfId="0" applyFill="1" applyAlignment="1" applyProtection="1">
      <alignment wrapText="1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3" fillId="4" borderId="0" xfId="0" applyFont="1" applyFill="1" applyAlignment="1" applyProtection="1">
      <alignment horizontal="center"/>
      <protection hidden="1"/>
    </xf>
    <xf numFmtId="0" fontId="9" fillId="0" borderId="1" xfId="0" applyFont="1" applyBorder="1" applyAlignment="1" applyProtection="1">
      <alignment horizontal="left" vertic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0" fontId="10" fillId="5" borderId="1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0" fillId="7" borderId="0" xfId="0" applyFill="1" applyAlignment="1" applyProtection="1">
      <alignment horizontal="center" vertical="center" wrapText="1"/>
      <protection hidden="1"/>
    </xf>
    <xf numFmtId="0" fontId="11" fillId="0" borderId="1" xfId="0" applyNumberFormat="1" applyFont="1" applyBorder="1" applyAlignment="1" applyProtection="1">
      <alignment horizontal="center" vertical="center" wrapText="1"/>
      <protection hidden="1"/>
    </xf>
    <xf numFmtId="0" fontId="0" fillId="4" borderId="0" xfId="0" applyFill="1" applyAlignment="1" applyProtection="1">
      <alignment horizontal="center" vertical="center" wrapText="1"/>
      <protection hidden="1"/>
    </xf>
    <xf numFmtId="0" fontId="14" fillId="7" borderId="0" xfId="0" applyFont="1" applyFill="1" applyProtection="1">
      <protection hidden="1"/>
    </xf>
    <xf numFmtId="0" fontId="14" fillId="7" borderId="0" xfId="0" applyFont="1" applyFill="1" applyAlignment="1" applyProtection="1">
      <alignment horizontal="center" vertical="center"/>
      <protection hidden="1"/>
    </xf>
    <xf numFmtId="0" fontId="13" fillId="7" borderId="0" xfId="0" applyFont="1" applyFill="1" applyAlignment="1" applyProtection="1">
      <alignment horizontal="center" wrapText="1"/>
      <protection hidden="1"/>
    </xf>
    <xf numFmtId="0" fontId="15" fillId="0" borderId="1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wrapText="1"/>
      <protection hidden="1"/>
    </xf>
    <xf numFmtId="0" fontId="9" fillId="0" borderId="1" xfId="0" applyFont="1" applyBorder="1" applyProtection="1">
      <protection hidden="1"/>
    </xf>
    <xf numFmtId="0" fontId="9" fillId="5" borderId="1" xfId="0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9" fillId="7" borderId="0" xfId="0" applyFont="1" applyFill="1" applyAlignment="1" applyProtection="1">
      <alignment horizontal="left" vertical="center" wrapText="1"/>
      <protection hidden="1"/>
    </xf>
    <xf numFmtId="0" fontId="9" fillId="7" borderId="0" xfId="0" applyFont="1" applyFill="1" applyAlignment="1" applyProtection="1">
      <alignment horizontal="center" vertical="center" wrapText="1"/>
      <protection hidden="1"/>
    </xf>
    <xf numFmtId="0" fontId="9" fillId="4" borderId="0" xfId="0" applyFont="1" applyFill="1" applyProtection="1">
      <protection hidden="1"/>
    </xf>
    <xf numFmtId="0" fontId="18" fillId="7" borderId="0" xfId="0" applyFont="1" applyFill="1" applyProtection="1">
      <protection hidden="1"/>
    </xf>
    <xf numFmtId="0" fontId="28" fillId="7" borderId="0" xfId="0" applyFont="1" applyFill="1" applyAlignment="1" applyProtection="1">
      <alignment horizontal="center" vertical="center"/>
      <protection hidden="1"/>
    </xf>
    <xf numFmtId="0" fontId="26" fillId="7" borderId="0" xfId="0" applyFont="1" applyFill="1" applyAlignment="1" applyProtection="1">
      <alignment horizontal="center" vertical="center"/>
      <protection hidden="1"/>
    </xf>
    <xf numFmtId="0" fontId="26" fillId="4" borderId="0" xfId="0" applyFont="1" applyFill="1" applyAlignment="1" applyProtection="1">
      <alignment horizontal="center" vertical="center"/>
      <protection hidden="1"/>
    </xf>
    <xf numFmtId="0" fontId="18" fillId="7" borderId="0" xfId="0" applyFont="1" applyFill="1" applyAlignment="1" applyProtection="1">
      <alignment horizontal="center" vertical="center"/>
      <protection hidden="1"/>
    </xf>
    <xf numFmtId="0" fontId="9" fillId="4" borderId="0" xfId="0" applyFont="1" applyFill="1" applyAlignment="1" applyProtection="1">
      <alignment horizontal="center" vertical="center"/>
      <protection hidden="1"/>
    </xf>
    <xf numFmtId="0" fontId="17" fillId="0" borderId="1" xfId="0" applyFont="1" applyFill="1" applyBorder="1" applyAlignment="1" applyProtection="1">
      <alignment horizontal="left" vertical="center" wrapText="1"/>
      <protection hidden="1"/>
    </xf>
    <xf numFmtId="0" fontId="23" fillId="0" borderId="1" xfId="0" applyFont="1" applyBorder="1" applyAlignment="1" applyProtection="1">
      <alignment horizontal="center" vertical="center" wrapText="1"/>
      <protection hidden="1"/>
    </xf>
    <xf numFmtId="0" fontId="30" fillId="0" borderId="1" xfId="0" applyFont="1" applyBorder="1" applyAlignment="1" applyProtection="1">
      <alignment horizontal="center" vertical="center" wrapText="1"/>
      <protection hidden="1"/>
    </xf>
    <xf numFmtId="0" fontId="17" fillId="7" borderId="0" xfId="0" applyFont="1" applyFill="1" applyAlignment="1" applyProtection="1">
      <alignment horizontal="center" vertical="center"/>
      <protection hidden="1"/>
    </xf>
    <xf numFmtId="0" fontId="9" fillId="4" borderId="0" xfId="0" applyFont="1" applyFill="1" applyAlignment="1" applyProtection="1">
      <alignment horizontal="left" vertical="center" wrapText="1"/>
      <protection hidden="1"/>
    </xf>
    <xf numFmtId="0" fontId="9" fillId="4" borderId="0" xfId="0" applyFont="1" applyFill="1" applyAlignment="1" applyProtection="1">
      <alignment horizontal="center" vertical="center" wrapText="1"/>
      <protection hidden="1"/>
    </xf>
    <xf numFmtId="0" fontId="9" fillId="7" borderId="0" xfId="0" applyFont="1" applyFill="1" applyAlignment="1" applyProtection="1">
      <alignment horizontal="left" vertical="center"/>
      <protection hidden="1"/>
    </xf>
    <xf numFmtId="0" fontId="9" fillId="7" borderId="1" xfId="0" applyFont="1" applyFill="1" applyBorder="1" applyAlignment="1" applyProtection="1">
      <alignment horizontal="center" vertical="center"/>
      <protection hidden="1"/>
    </xf>
    <xf numFmtId="0" fontId="25" fillId="7" borderId="0" xfId="0" applyFont="1" applyFill="1" applyProtection="1">
      <protection hidden="1"/>
    </xf>
    <xf numFmtId="0" fontId="25" fillId="4" borderId="0" xfId="0" applyFont="1" applyFill="1" applyProtection="1">
      <protection hidden="1"/>
    </xf>
    <xf numFmtId="0" fontId="17" fillId="0" borderId="1" xfId="0" applyFont="1" applyBorder="1" applyAlignment="1" applyProtection="1">
      <alignment horizontal="left" vertical="center"/>
      <protection hidden="1"/>
    </xf>
    <xf numFmtId="0" fontId="22" fillId="0" borderId="1" xfId="0" applyFont="1" applyBorder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left" vertical="center" wrapText="1"/>
      <protection hidden="1"/>
    </xf>
    <xf numFmtId="0" fontId="24" fillId="0" borderId="0" xfId="0" applyFont="1" applyProtection="1"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9" fillId="4" borderId="0" xfId="0" applyFont="1" applyFill="1" applyAlignment="1" applyProtection="1">
      <alignment horizontal="left" vertical="center"/>
      <protection hidden="1"/>
    </xf>
    <xf numFmtId="0" fontId="0" fillId="7" borderId="0" xfId="0" applyFill="1" applyAlignment="1" applyProtection="1">
      <alignment vertical="center"/>
      <protection hidden="1"/>
    </xf>
    <xf numFmtId="0" fontId="9" fillId="0" borderId="1" xfId="0" applyFont="1" applyBorder="1" applyAlignment="1" applyProtection="1">
      <alignment vertical="center"/>
      <protection hidden="1"/>
    </xf>
    <xf numFmtId="0" fontId="6" fillId="7" borderId="0" xfId="0" applyFont="1" applyFill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left" vertical="center" wrapText="1"/>
      <protection hidden="1"/>
    </xf>
    <xf numFmtId="0" fontId="6" fillId="4" borderId="0" xfId="0" applyFont="1" applyFill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vertical="center"/>
      <protection hidden="1"/>
    </xf>
    <xf numFmtId="0" fontId="9" fillId="7" borderId="0" xfId="0" applyFont="1" applyFill="1" applyAlignment="1" applyProtection="1">
      <alignment vertical="center" wrapText="1"/>
      <protection hidden="1"/>
    </xf>
    <xf numFmtId="0" fontId="9" fillId="0" borderId="1" xfId="0" applyFont="1" applyBorder="1" applyAlignment="1" applyProtection="1">
      <alignment vertical="center" wrapText="1"/>
      <protection hidden="1"/>
    </xf>
    <xf numFmtId="0" fontId="34" fillId="7" borderId="0" xfId="0" applyFont="1" applyFill="1" applyProtection="1">
      <protection hidden="1"/>
    </xf>
    <xf numFmtId="0" fontId="34" fillId="4" borderId="0" xfId="0" applyFont="1" applyFill="1" applyProtection="1">
      <protection hidden="1"/>
    </xf>
    <xf numFmtId="0" fontId="9" fillId="4" borderId="0" xfId="0" applyFont="1" applyFill="1" applyAlignment="1" applyProtection="1">
      <alignment vertical="center" wrapText="1"/>
      <protection hidden="1"/>
    </xf>
    <xf numFmtId="0" fontId="14" fillId="4" borderId="0" xfId="0" applyFont="1" applyFill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0" fontId="7" fillId="4" borderId="0" xfId="0" applyFont="1" applyFill="1" applyAlignment="1" applyProtection="1">
      <alignment horizontal="center" vertical="center"/>
      <protection hidden="1"/>
    </xf>
    <xf numFmtId="0" fontId="13" fillId="7" borderId="0" xfId="0" applyFont="1" applyFill="1" applyAlignment="1" applyProtection="1">
      <alignment horizontal="center" vertical="center"/>
      <protection hidden="1"/>
    </xf>
    <xf numFmtId="0" fontId="20" fillId="2" borderId="2" xfId="0" applyFont="1" applyFill="1" applyBorder="1" applyProtection="1">
      <protection hidden="1"/>
    </xf>
    <xf numFmtId="0" fontId="20" fillId="2" borderId="7" xfId="0" applyFont="1" applyFill="1" applyBorder="1" applyAlignment="1" applyProtection="1">
      <alignment horizontal="center" vertical="center" wrapText="1"/>
      <protection hidden="1"/>
    </xf>
    <xf numFmtId="0" fontId="19" fillId="2" borderId="7" xfId="0" applyFont="1" applyFill="1" applyBorder="1" applyAlignment="1" applyProtection="1">
      <alignment horizontal="center" vertical="center" wrapText="1"/>
      <protection hidden="1"/>
    </xf>
    <xf numFmtId="0" fontId="21" fillId="2" borderId="3" xfId="0" applyFont="1" applyFill="1" applyBorder="1" applyAlignment="1" applyProtection="1">
      <alignment horizontal="center" vertical="center" wrapText="1"/>
      <protection hidden="1"/>
    </xf>
    <xf numFmtId="0" fontId="21" fillId="2" borderId="2" xfId="0" applyFont="1" applyFill="1" applyBorder="1" applyProtection="1">
      <protection hidden="1"/>
    </xf>
    <xf numFmtId="0" fontId="21" fillId="2" borderId="7" xfId="0" applyFont="1" applyFill="1" applyBorder="1" applyAlignment="1" applyProtection="1">
      <alignment horizontal="center" vertical="center"/>
      <protection hidden="1"/>
    </xf>
    <xf numFmtId="0" fontId="21" fillId="2" borderId="3" xfId="0" applyFont="1" applyFill="1" applyBorder="1" applyAlignment="1" applyProtection="1">
      <alignment horizontal="center" vertical="center"/>
      <protection hidden="1"/>
    </xf>
    <xf numFmtId="0" fontId="9" fillId="0" borderId="6" xfId="0" applyFont="1" applyBorder="1" applyAlignment="1" applyProtection="1">
      <alignment horizontal="left" vertical="center"/>
      <protection hidden="1"/>
    </xf>
    <xf numFmtId="0" fontId="9" fillId="0" borderId="4" xfId="0" applyFont="1" applyBorder="1" applyAlignment="1" applyProtection="1">
      <alignment horizontal="left" vertical="center"/>
      <protection hidden="1"/>
    </xf>
    <xf numFmtId="0" fontId="9" fillId="0" borderId="4" xfId="0" applyFont="1" applyBorder="1" applyProtection="1">
      <protection hidden="1"/>
    </xf>
    <xf numFmtId="0" fontId="21" fillId="2" borderId="7" xfId="0" applyFont="1" applyFill="1" applyBorder="1" applyAlignment="1" applyProtection="1">
      <alignment horizontal="left" vertical="center"/>
      <protection hidden="1"/>
    </xf>
    <xf numFmtId="0" fontId="9" fillId="0" borderId="6" xfId="0" applyFont="1" applyBorder="1" applyProtection="1">
      <protection hidden="1"/>
    </xf>
    <xf numFmtId="0" fontId="21" fillId="2" borderId="2" xfId="0" applyFont="1" applyFill="1" applyBorder="1" applyAlignment="1" applyProtection="1">
      <alignment horizontal="center" vertical="center"/>
      <protection hidden="1"/>
    </xf>
    <xf numFmtId="0" fontId="38" fillId="2" borderId="2" xfId="0" applyFont="1" applyFill="1" applyBorder="1" applyProtection="1">
      <protection hidden="1"/>
    </xf>
    <xf numFmtId="0" fontId="38" fillId="2" borderId="7" xfId="0" applyFont="1" applyFill="1" applyBorder="1" applyAlignment="1" applyProtection="1">
      <alignment horizontal="center" vertical="center"/>
      <protection hidden="1"/>
    </xf>
    <xf numFmtId="0" fontId="40" fillId="2" borderId="3" xfId="0" applyFont="1" applyFill="1" applyBorder="1" applyAlignment="1" applyProtection="1">
      <alignment horizontal="center" vertical="center"/>
      <protection hidden="1"/>
    </xf>
    <xf numFmtId="0" fontId="37" fillId="7" borderId="0" xfId="0" applyFont="1" applyFill="1" applyProtection="1">
      <protection hidden="1"/>
    </xf>
    <xf numFmtId="0" fontId="14" fillId="4" borderId="0" xfId="0" applyFont="1" applyFill="1" applyProtection="1">
      <protection hidden="1"/>
    </xf>
    <xf numFmtId="0" fontId="9" fillId="7" borderId="0" xfId="0" applyFont="1" applyFill="1" applyAlignment="1" applyProtection="1">
      <alignment wrapText="1"/>
      <protection hidden="1"/>
    </xf>
    <xf numFmtId="0" fontId="4" fillId="2" borderId="2" xfId="0" applyFont="1" applyFill="1" applyBorder="1" applyAlignment="1" applyProtection="1">
      <alignment wrapText="1"/>
      <protection hidden="1"/>
    </xf>
    <xf numFmtId="0" fontId="18" fillId="7" borderId="0" xfId="0" applyFont="1" applyFill="1" applyAlignment="1" applyProtection="1">
      <alignment wrapText="1"/>
      <protection hidden="1"/>
    </xf>
    <xf numFmtId="0" fontId="9" fillId="4" borderId="0" xfId="0" applyFont="1" applyFill="1" applyAlignment="1" applyProtection="1">
      <alignment wrapText="1"/>
      <protection hidden="1"/>
    </xf>
    <xf numFmtId="0" fontId="20" fillId="2" borderId="7" xfId="0" applyFont="1" applyFill="1" applyBorder="1" applyAlignment="1" applyProtection="1">
      <alignment horizontal="center" vertical="center"/>
      <protection hidden="1"/>
    </xf>
    <xf numFmtId="0" fontId="21" fillId="2" borderId="2" xfId="0" applyFont="1" applyFill="1" applyBorder="1" applyAlignment="1" applyProtection="1">
      <alignment horizontal="center"/>
      <protection hidden="1"/>
    </xf>
    <xf numFmtId="0" fontId="39" fillId="0" borderId="1" xfId="0" applyFont="1" applyBorder="1" applyAlignment="1" applyProtection="1">
      <alignment horizontal="center" vertical="center"/>
      <protection hidden="1"/>
    </xf>
    <xf numFmtId="0" fontId="24" fillId="7" borderId="0" xfId="0" applyFont="1" applyFill="1" applyAlignment="1" applyProtection="1">
      <alignment horizontal="left"/>
      <protection hidden="1"/>
    </xf>
    <xf numFmtId="0" fontId="21" fillId="2" borderId="2" xfId="0" applyFont="1" applyFill="1" applyBorder="1" applyAlignment="1" applyProtection="1">
      <alignment horizontal="right"/>
      <protection hidden="1"/>
    </xf>
    <xf numFmtId="0" fontId="21" fillId="2" borderId="7" xfId="0" applyFont="1" applyFill="1" applyBorder="1" applyAlignment="1" applyProtection="1">
      <alignment horizontal="right" vertical="center"/>
      <protection hidden="1"/>
    </xf>
    <xf numFmtId="0" fontId="21" fillId="2" borderId="2" xfId="0" applyFont="1" applyFill="1" applyBorder="1" applyAlignment="1" applyProtection="1">
      <alignment horizontal="left"/>
      <protection hidden="1"/>
    </xf>
    <xf numFmtId="0" fontId="9" fillId="0" borderId="5" xfId="0" applyFont="1" applyBorder="1" applyAlignment="1" applyProtection="1">
      <alignment horizontal="left" vertical="center"/>
      <protection hidden="1"/>
    </xf>
    <xf numFmtId="0" fontId="16" fillId="2" borderId="2" xfId="0" applyFont="1" applyFill="1" applyBorder="1" applyProtection="1">
      <protection hidden="1"/>
    </xf>
    <xf numFmtId="0" fontId="16" fillId="2" borderId="7" xfId="0" applyFont="1" applyFill="1" applyBorder="1" applyAlignment="1" applyProtection="1">
      <alignment horizontal="center" vertical="center"/>
      <protection hidden="1"/>
    </xf>
    <xf numFmtId="0" fontId="9" fillId="7" borderId="1" xfId="0" applyFont="1" applyFill="1" applyBorder="1" applyAlignment="1" applyProtection="1">
      <alignment vertical="center"/>
      <protection hidden="1"/>
    </xf>
    <xf numFmtId="0" fontId="9" fillId="0" borderId="6" xfId="0" applyFont="1" applyBorder="1" applyAlignment="1" applyProtection="1">
      <protection hidden="1"/>
    </xf>
    <xf numFmtId="0" fontId="41" fillId="7" borderId="0" xfId="0" applyFont="1" applyFill="1" applyBorder="1" applyProtection="1">
      <protection hidden="1"/>
    </xf>
    <xf numFmtId="0" fontId="41" fillId="7" borderId="0" xfId="0" applyFont="1" applyFill="1" applyBorder="1" applyAlignment="1" applyProtection="1">
      <alignment horizontal="center" vertical="center"/>
      <protection hidden="1"/>
    </xf>
    <xf numFmtId="165" fontId="41" fillId="7" borderId="0" xfId="0" applyNumberFormat="1" applyFont="1" applyFill="1" applyBorder="1" applyProtection="1">
      <protection hidden="1"/>
    </xf>
    <xf numFmtId="0" fontId="41" fillId="4" borderId="0" xfId="0" applyFont="1" applyFill="1" applyBorder="1" applyProtection="1">
      <protection hidden="1"/>
    </xf>
    <xf numFmtId="0" fontId="41" fillId="7" borderId="0" xfId="0" applyFont="1" applyFill="1" applyProtection="1">
      <protection hidden="1"/>
    </xf>
    <xf numFmtId="0" fontId="32" fillId="9" borderId="3" xfId="0" applyFont="1" applyFill="1" applyBorder="1" applyAlignment="1" applyProtection="1">
      <alignment horizontal="center" vertical="center" wrapText="1"/>
      <protection hidden="1"/>
    </xf>
    <xf numFmtId="165" fontId="33" fillId="9" borderId="1" xfId="2" applyNumberFormat="1" applyFont="1" applyFill="1" applyBorder="1" applyAlignment="1" applyProtection="1">
      <alignment horizontal="center" vertical="center" wrapText="1"/>
      <protection hidden="1"/>
    </xf>
    <xf numFmtId="0" fontId="41" fillId="4" borderId="0" xfId="0" applyFont="1" applyFill="1" applyProtection="1">
      <protection hidden="1"/>
    </xf>
    <xf numFmtId="0" fontId="41" fillId="7" borderId="0" xfId="0" applyFont="1" applyFill="1" applyBorder="1" applyAlignment="1" applyProtection="1">
      <alignment vertical="center"/>
      <protection hidden="1"/>
    </xf>
    <xf numFmtId="0" fontId="43" fillId="7" borderId="3" xfId="0" applyFont="1" applyFill="1" applyBorder="1" applyAlignment="1" applyProtection="1">
      <alignment horizontal="center" vertical="center" wrapText="1"/>
      <protection hidden="1"/>
    </xf>
    <xf numFmtId="0" fontId="43" fillId="7" borderId="4" xfId="0" applyFont="1" applyFill="1" applyBorder="1" applyAlignment="1" applyProtection="1">
      <alignment horizontal="center"/>
      <protection hidden="1"/>
    </xf>
    <xf numFmtId="0" fontId="41" fillId="4" borderId="0" xfId="0" applyFont="1" applyFill="1" applyBorder="1" applyAlignment="1" applyProtection="1">
      <alignment vertical="center"/>
      <protection hidden="1"/>
    </xf>
    <xf numFmtId="0" fontId="45" fillId="7" borderId="6" xfId="0" applyFont="1" applyFill="1" applyBorder="1" applyAlignment="1" applyProtection="1">
      <alignment horizontal="center" vertical="center"/>
      <protection hidden="1"/>
    </xf>
    <xf numFmtId="0" fontId="43" fillId="7" borderId="5" xfId="0" applyFont="1" applyFill="1" applyBorder="1" applyAlignment="1" applyProtection="1">
      <alignment horizontal="center"/>
      <protection hidden="1"/>
    </xf>
    <xf numFmtId="0" fontId="43" fillId="7" borderId="6" xfId="0" applyFont="1" applyFill="1" applyBorder="1" applyAlignment="1" applyProtection="1">
      <alignment horizontal="center"/>
      <protection hidden="1"/>
    </xf>
    <xf numFmtId="0" fontId="43" fillId="7" borderId="11" xfId="0" applyFont="1" applyFill="1" applyBorder="1" applyAlignment="1" applyProtection="1">
      <alignment horizontal="center" vertical="center" wrapText="1"/>
      <protection hidden="1"/>
    </xf>
    <xf numFmtId="0" fontId="20" fillId="7" borderId="0" xfId="0" applyFont="1" applyFill="1" applyBorder="1" applyProtection="1">
      <protection hidden="1"/>
    </xf>
    <xf numFmtId="0" fontId="20" fillId="10" borderId="2" xfId="0" applyFont="1" applyFill="1" applyBorder="1" applyAlignment="1" applyProtection="1">
      <alignment horizontal="center" vertical="center"/>
      <protection hidden="1"/>
    </xf>
    <xf numFmtId="0" fontId="20" fillId="10" borderId="7" xfId="0" applyFont="1" applyFill="1" applyBorder="1" applyAlignment="1" applyProtection="1">
      <alignment horizontal="center" vertical="center"/>
      <protection hidden="1"/>
    </xf>
    <xf numFmtId="0" fontId="20" fillId="7" borderId="0" xfId="0" applyFont="1" applyFill="1" applyProtection="1">
      <protection hidden="1"/>
    </xf>
    <xf numFmtId="0" fontId="20" fillId="4" borderId="0" xfId="0" applyFont="1" applyFill="1" applyProtection="1">
      <protection hidden="1"/>
    </xf>
    <xf numFmtId="0" fontId="41" fillId="7" borderId="6" xfId="0" applyFont="1" applyFill="1" applyBorder="1" applyAlignment="1" applyProtection="1">
      <alignment horizontal="center" vertical="center"/>
      <protection hidden="1"/>
    </xf>
    <xf numFmtId="0" fontId="42" fillId="7" borderId="6" xfId="0" applyFont="1" applyFill="1" applyBorder="1" applyAlignment="1" applyProtection="1">
      <alignment horizontal="center" vertical="center" wrapText="1"/>
      <protection hidden="1"/>
    </xf>
    <xf numFmtId="0" fontId="43" fillId="7" borderId="6" xfId="0" applyFont="1" applyFill="1" applyBorder="1" applyAlignment="1" applyProtection="1">
      <alignment horizontal="center" vertical="center" wrapText="1"/>
      <protection hidden="1"/>
    </xf>
    <xf numFmtId="0" fontId="43" fillId="7" borderId="6" xfId="0" applyFont="1" applyFill="1" applyBorder="1" applyAlignment="1" applyProtection="1">
      <alignment horizontal="center" vertical="center"/>
      <protection hidden="1"/>
    </xf>
    <xf numFmtId="0" fontId="44" fillId="7" borderId="3" xfId="0" applyFont="1" applyFill="1" applyBorder="1" applyAlignment="1" applyProtection="1">
      <alignment horizontal="center" vertical="center" wrapText="1"/>
      <protection hidden="1"/>
    </xf>
    <xf numFmtId="0" fontId="43" fillId="7" borderId="1" xfId="0" applyFont="1" applyFill="1" applyBorder="1" applyAlignment="1" applyProtection="1">
      <alignment horizontal="center" vertical="center" wrapText="1"/>
      <protection hidden="1"/>
    </xf>
    <xf numFmtId="0" fontId="43" fillId="7" borderId="1" xfId="0" applyFont="1" applyFill="1" applyBorder="1" applyAlignment="1" applyProtection="1">
      <alignment horizontal="center" vertical="center"/>
      <protection hidden="1"/>
    </xf>
    <xf numFmtId="0" fontId="41" fillId="7" borderId="1" xfId="0" applyFont="1" applyFill="1" applyBorder="1" applyAlignment="1" applyProtection="1">
      <alignment horizontal="center" vertical="center"/>
      <protection hidden="1"/>
    </xf>
    <xf numFmtId="0" fontId="46" fillId="7" borderId="0" xfId="0" applyFont="1" applyFill="1" applyBorder="1" applyAlignment="1" applyProtection="1">
      <alignment vertical="center"/>
      <protection hidden="1"/>
    </xf>
    <xf numFmtId="4" fontId="41" fillId="7" borderId="0" xfId="0" applyNumberFormat="1" applyFont="1" applyFill="1" applyProtection="1">
      <protection hidden="1"/>
    </xf>
    <xf numFmtId="0" fontId="41" fillId="2" borderId="2" xfId="0" applyFont="1" applyFill="1" applyBorder="1" applyProtection="1">
      <protection hidden="1"/>
    </xf>
    <xf numFmtId="0" fontId="41" fillId="2" borderId="7" xfId="0" applyFont="1" applyFill="1" applyBorder="1" applyProtection="1">
      <protection hidden="1"/>
    </xf>
    <xf numFmtId="0" fontId="41" fillId="2" borderId="3" xfId="0" applyFont="1" applyFill="1" applyBorder="1" applyProtection="1">
      <protection hidden="1"/>
    </xf>
    <xf numFmtId="0" fontId="41" fillId="4" borderId="0" xfId="0" applyFont="1" applyFill="1" applyBorder="1" applyAlignment="1" applyProtection="1">
      <alignment horizontal="center" vertical="center"/>
      <protection hidden="1"/>
    </xf>
    <xf numFmtId="165" fontId="41" fillId="4" borderId="0" xfId="0" applyNumberFormat="1" applyFont="1" applyFill="1" applyBorder="1" applyProtection="1">
      <protection hidden="1"/>
    </xf>
    <xf numFmtId="0" fontId="9" fillId="0" borderId="0" xfId="0" applyFont="1" applyFill="1" applyProtection="1">
      <protection hidden="1"/>
    </xf>
    <xf numFmtId="0" fontId="0" fillId="0" borderId="0" xfId="0" applyFill="1" applyProtection="1">
      <protection hidden="1"/>
    </xf>
    <xf numFmtId="0" fontId="20" fillId="2" borderId="7" xfId="0" applyFont="1" applyFill="1" applyBorder="1" applyAlignment="1" applyProtection="1">
      <alignment vertical="center"/>
      <protection hidden="1"/>
    </xf>
    <xf numFmtId="0" fontId="20" fillId="2" borderId="7" xfId="0" applyFont="1" applyFill="1" applyBorder="1" applyAlignment="1" applyProtection="1">
      <alignment horizontal="left" vertical="center"/>
      <protection hidden="1"/>
    </xf>
    <xf numFmtId="0" fontId="19" fillId="2" borderId="3" xfId="0" applyFont="1" applyFill="1" applyBorder="1" applyAlignment="1" applyProtection="1">
      <alignment horizontal="center" vertical="center"/>
      <protection hidden="1"/>
    </xf>
    <xf numFmtId="0" fontId="21" fillId="2" borderId="7" xfId="0" applyFont="1" applyFill="1" applyBorder="1" applyAlignment="1" applyProtection="1">
      <alignment vertical="center"/>
      <protection hidden="1"/>
    </xf>
    <xf numFmtId="0" fontId="21" fillId="2" borderId="2" xfId="0" applyFont="1" applyFill="1" applyBorder="1" applyAlignment="1" applyProtection="1">
      <alignment horizontal="right" vertical="center"/>
      <protection hidden="1"/>
    </xf>
    <xf numFmtId="0" fontId="21" fillId="2" borderId="2" xfId="0" applyFont="1" applyFill="1" applyBorder="1" applyAlignment="1" applyProtection="1">
      <alignment horizontal="left" vertical="center"/>
      <protection hidden="1"/>
    </xf>
    <xf numFmtId="0" fontId="9" fillId="2" borderId="2" xfId="0" applyFont="1" applyFill="1" applyBorder="1" applyProtection="1">
      <protection hidden="1"/>
    </xf>
    <xf numFmtId="0" fontId="9" fillId="2" borderId="7" xfId="0" applyFont="1" applyFill="1" applyBorder="1" applyAlignment="1" applyProtection="1">
      <alignment horizontal="center" vertical="center"/>
      <protection hidden="1"/>
    </xf>
    <xf numFmtId="0" fontId="9" fillId="2" borderId="3" xfId="0" applyFont="1" applyFill="1" applyBorder="1" applyAlignment="1" applyProtection="1">
      <alignment horizontal="center" vertical="center"/>
      <protection hidden="1"/>
    </xf>
    <xf numFmtId="0" fontId="0" fillId="2" borderId="2" xfId="0" applyFill="1" applyBorder="1" applyProtection="1">
      <protection hidden="1"/>
    </xf>
    <xf numFmtId="0" fontId="0" fillId="2" borderId="7" xfId="0" applyFill="1" applyBorder="1" applyAlignment="1" applyProtection="1">
      <alignment vertical="center"/>
      <protection hidden="1"/>
    </xf>
    <xf numFmtId="0" fontId="0" fillId="2" borderId="7" xfId="0" applyFill="1" applyBorder="1" applyAlignment="1" applyProtection="1">
      <alignment horizontal="center" vertical="center"/>
      <protection hidden="1"/>
    </xf>
    <xf numFmtId="0" fontId="27" fillId="2" borderId="2" xfId="0" applyFont="1" applyFill="1" applyBorder="1" applyAlignment="1" applyProtection="1">
      <alignment horizontal="center" vertical="center"/>
      <protection hidden="1"/>
    </xf>
    <xf numFmtId="0" fontId="27" fillId="2" borderId="7" xfId="0" applyFont="1" applyFill="1" applyBorder="1" applyAlignment="1" applyProtection="1">
      <alignment horizontal="center" vertical="center"/>
      <protection hidden="1"/>
    </xf>
    <xf numFmtId="0" fontId="9" fillId="2" borderId="7" xfId="0" applyFont="1" applyFill="1" applyBorder="1" applyAlignment="1" applyProtection="1">
      <alignment vertical="center" wrapText="1"/>
      <protection hidden="1"/>
    </xf>
    <xf numFmtId="0" fontId="14" fillId="2" borderId="3" xfId="0" applyFont="1" applyFill="1" applyBorder="1" applyAlignment="1" applyProtection="1">
      <alignment horizontal="center" vertical="center"/>
      <protection hidden="1"/>
    </xf>
    <xf numFmtId="0" fontId="20" fillId="2" borderId="2" xfId="0" applyFont="1" applyFill="1" applyBorder="1" applyAlignment="1" applyProtection="1">
      <alignment vertical="center"/>
      <protection hidden="1"/>
    </xf>
    <xf numFmtId="0" fontId="19" fillId="2" borderId="7" xfId="0" applyFont="1" applyFill="1" applyBorder="1" applyAlignment="1" applyProtection="1">
      <alignment vertical="center" wrapText="1"/>
      <protection hidden="1"/>
    </xf>
    <xf numFmtId="0" fontId="19" fillId="2" borderId="7" xfId="0" applyFont="1" applyFill="1" applyBorder="1" applyAlignment="1" applyProtection="1">
      <alignment horizontal="center" vertical="center"/>
      <protection hidden="1"/>
    </xf>
    <xf numFmtId="0" fontId="27" fillId="2" borderId="2" xfId="0" applyFont="1" applyFill="1" applyBorder="1" applyProtection="1">
      <protection hidden="1"/>
    </xf>
    <xf numFmtId="0" fontId="0" fillId="2" borderId="3" xfId="0" applyFill="1" applyBorder="1" applyAlignment="1" applyProtection="1">
      <alignment horizontal="center" vertical="center"/>
      <protection hidden="1"/>
    </xf>
    <xf numFmtId="0" fontId="31" fillId="2" borderId="2" xfId="0" applyFont="1" applyFill="1" applyBorder="1" applyAlignment="1" applyProtection="1">
      <alignment horizontal="right"/>
      <protection hidden="1"/>
    </xf>
    <xf numFmtId="0" fontId="2" fillId="2" borderId="2" xfId="0" applyFont="1" applyFill="1" applyBorder="1" applyProtection="1">
      <protection hidden="1"/>
    </xf>
    <xf numFmtId="0" fontId="19" fillId="2" borderId="7" xfId="0" applyFont="1" applyFill="1" applyBorder="1" applyAlignment="1" applyProtection="1">
      <alignment vertical="center"/>
      <protection hidden="1"/>
    </xf>
    <xf numFmtId="0" fontId="27" fillId="2" borderId="7" xfId="0" applyFont="1" applyFill="1" applyBorder="1" applyAlignment="1" applyProtection="1">
      <alignment horizontal="right" vertical="center"/>
      <protection hidden="1"/>
    </xf>
    <xf numFmtId="0" fontId="27" fillId="2" borderId="3" xfId="0" applyFont="1" applyFill="1" applyBorder="1" applyAlignment="1" applyProtection="1">
      <alignment horizontal="center" vertical="center"/>
      <protection hidden="1"/>
    </xf>
    <xf numFmtId="0" fontId="20" fillId="2" borderId="2" xfId="0" applyFont="1" applyFill="1" applyBorder="1" applyAlignment="1" applyProtection="1">
      <alignment horizontal="left" vertical="center"/>
      <protection hidden="1"/>
    </xf>
    <xf numFmtId="0" fontId="24" fillId="2" borderId="2" xfId="0" applyFont="1" applyFill="1" applyBorder="1" applyProtection="1">
      <protection hidden="1"/>
    </xf>
    <xf numFmtId="0" fontId="24" fillId="2" borderId="7" xfId="0" applyFont="1" applyFill="1" applyBorder="1" applyAlignment="1" applyProtection="1">
      <alignment horizontal="left" vertical="center"/>
      <protection hidden="1"/>
    </xf>
    <xf numFmtId="0" fontId="24" fillId="2" borderId="7" xfId="0" applyFont="1" applyFill="1" applyBorder="1" applyAlignment="1" applyProtection="1">
      <alignment horizontal="center" vertical="center"/>
      <protection hidden="1"/>
    </xf>
    <xf numFmtId="0" fontId="24" fillId="2" borderId="3" xfId="0" applyFont="1" applyFill="1" applyBorder="1" applyAlignment="1" applyProtection="1">
      <alignment horizontal="center" vertical="center"/>
      <protection hidden="1"/>
    </xf>
    <xf numFmtId="0" fontId="25" fillId="2" borderId="2" xfId="0" applyFont="1" applyFill="1" applyBorder="1" applyProtection="1">
      <protection hidden="1"/>
    </xf>
    <xf numFmtId="0" fontId="25" fillId="2" borderId="7" xfId="0" applyFont="1" applyFill="1" applyBorder="1" applyAlignment="1" applyProtection="1">
      <alignment horizontal="center" vertical="center"/>
      <protection hidden="1"/>
    </xf>
    <xf numFmtId="0" fontId="25" fillId="2" borderId="7" xfId="0" applyFont="1" applyFill="1" applyBorder="1" applyAlignment="1" applyProtection="1">
      <alignment horizontal="center" vertical="center" wrapText="1"/>
      <protection hidden="1"/>
    </xf>
    <xf numFmtId="0" fontId="25" fillId="2" borderId="7" xfId="0" applyFont="1" applyFill="1" applyBorder="1" applyProtection="1">
      <protection hidden="1"/>
    </xf>
    <xf numFmtId="0" fontId="25" fillId="2" borderId="3" xfId="0" applyFont="1" applyFill="1" applyBorder="1" applyAlignment="1" applyProtection="1">
      <alignment horizontal="center" vertical="center"/>
      <protection hidden="1"/>
    </xf>
    <xf numFmtId="0" fontId="27" fillId="2" borderId="7" xfId="0" applyFont="1" applyFill="1" applyBorder="1" applyAlignment="1" applyProtection="1">
      <alignment horizontal="left" vertical="center" wrapText="1"/>
      <protection hidden="1"/>
    </xf>
    <xf numFmtId="0" fontId="27" fillId="2" borderId="7" xfId="0" applyFont="1" applyFill="1" applyBorder="1" applyAlignment="1" applyProtection="1">
      <alignment horizontal="center" vertical="center" wrapText="1"/>
      <protection hidden="1"/>
    </xf>
    <xf numFmtId="0" fontId="5" fillId="2" borderId="2" xfId="0" applyFont="1" applyFill="1" applyBorder="1" applyAlignment="1" applyProtection="1">
      <alignment horizontal="left" vertical="center"/>
      <protection hidden="1"/>
    </xf>
    <xf numFmtId="0" fontId="5" fillId="2" borderId="7" xfId="0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8" fillId="2" borderId="2" xfId="0" applyFont="1" applyFill="1" applyBorder="1" applyAlignment="1" applyProtection="1">
      <alignment horizontal="center" vertical="center"/>
      <protection hidden="1"/>
    </xf>
    <xf numFmtId="0" fontId="8" fillId="2" borderId="7" xfId="0" applyFont="1" applyFill="1" applyBorder="1" applyAlignment="1" applyProtection="1">
      <alignment horizontal="center" vertical="center"/>
      <protection hidden="1"/>
    </xf>
    <xf numFmtId="0" fontId="8" fillId="2" borderId="3" xfId="0" applyFont="1" applyFill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7" xfId="0" applyFont="1" applyFill="1" applyBorder="1" applyAlignment="1" applyProtection="1">
      <alignment horizontal="center" vertical="center"/>
      <protection hidden="1"/>
    </xf>
    <xf numFmtId="0" fontId="3" fillId="2" borderId="3" xfId="0" applyFont="1" applyFill="1" applyBorder="1" applyAlignment="1" applyProtection="1">
      <alignment horizontal="center" vertical="center"/>
      <protection hidden="1"/>
    </xf>
    <xf numFmtId="0" fontId="0" fillId="7" borderId="1" xfId="0" applyFill="1" applyBorder="1" applyProtection="1">
      <protection hidden="1"/>
    </xf>
    <xf numFmtId="0" fontId="17" fillId="7" borderId="1" xfId="0" applyFont="1" applyFill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left" vertical="center" wrapText="1" indent="7"/>
      <protection hidden="1"/>
    </xf>
    <xf numFmtId="0" fontId="0" fillId="0" borderId="0" xfId="0" applyFill="1" applyAlignment="1" applyProtection="1">
      <alignment vertic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7" fillId="0" borderId="0" xfId="0" applyFont="1" applyFill="1" applyAlignment="1" applyProtection="1">
      <alignment horizontal="center" vertical="center"/>
      <protection hidden="1"/>
    </xf>
    <xf numFmtId="0" fontId="9" fillId="0" borderId="6" xfId="0" applyFont="1" applyFill="1" applyBorder="1" applyAlignment="1" applyProtection="1">
      <alignment horizontal="center" vertical="center"/>
      <protection hidden="1"/>
    </xf>
    <xf numFmtId="0" fontId="18" fillId="0" borderId="0" xfId="0" applyFont="1" applyFill="1" applyProtection="1">
      <protection hidden="1"/>
    </xf>
    <xf numFmtId="0" fontId="9" fillId="0" borderId="1" xfId="0" applyFont="1" applyFill="1" applyBorder="1" applyAlignment="1" applyProtection="1">
      <alignment horizontal="center" vertical="center"/>
      <protection hidden="1"/>
    </xf>
    <xf numFmtId="0" fontId="9" fillId="7" borderId="6" xfId="0" applyFont="1" applyFill="1" applyBorder="1" applyAlignment="1" applyProtection="1">
      <alignment horizontal="center" vertical="center"/>
      <protection hidden="1"/>
    </xf>
    <xf numFmtId="0" fontId="48" fillId="7" borderId="0" xfId="0" applyFont="1" applyFill="1" applyAlignment="1" applyProtection="1">
      <alignment horizontal="center" vertical="center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9" fontId="0" fillId="0" borderId="0" xfId="1" applyFont="1"/>
    <xf numFmtId="164" fontId="9" fillId="5" borderId="1" xfId="0" applyNumberFormat="1" applyFont="1" applyFill="1" applyBorder="1" applyAlignment="1" applyProtection="1">
      <alignment horizontal="center" vertical="center"/>
      <protection hidden="1"/>
    </xf>
    <xf numFmtId="0" fontId="50" fillId="11" borderId="15" xfId="0" applyNumberFormat="1" applyFont="1" applyFill="1" applyBorder="1" applyAlignment="1">
      <alignment horizontal="center" vertical="center"/>
    </xf>
    <xf numFmtId="0" fontId="50" fillId="11" borderId="16" xfId="0" applyNumberFormat="1" applyFont="1" applyFill="1" applyBorder="1" applyAlignment="1">
      <alignment horizontal="center" vertical="center"/>
    </xf>
    <xf numFmtId="0" fontId="50" fillId="11" borderId="17" xfId="0" applyNumberFormat="1" applyFont="1" applyFill="1" applyBorder="1" applyAlignment="1">
      <alignment horizontal="center" vertical="center"/>
    </xf>
    <xf numFmtId="0" fontId="0" fillId="12" borderId="17" xfId="0" applyNumberFormat="1" applyFill="1" applyBorder="1" applyAlignment="1">
      <alignment horizontal="center" vertical="center"/>
    </xf>
    <xf numFmtId="0" fontId="50" fillId="0" borderId="17" xfId="0" applyNumberFormat="1" applyFont="1" applyBorder="1" applyAlignment="1">
      <alignment horizontal="center" vertical="center"/>
    </xf>
    <xf numFmtId="0" fontId="0" fillId="0" borderId="17" xfId="0" applyNumberFormat="1" applyFill="1" applyBorder="1" applyAlignment="1">
      <alignment horizontal="center" vertical="center" wrapText="1"/>
    </xf>
    <xf numFmtId="0" fontId="0" fillId="0" borderId="14" xfId="0" applyNumberFormat="1" applyBorder="1"/>
    <xf numFmtId="0" fontId="0" fillId="0" borderId="18" xfId="0" applyNumberFormat="1" applyBorder="1"/>
    <xf numFmtId="0" fontId="0" fillId="0" borderId="19" xfId="0" applyNumberFormat="1" applyBorder="1"/>
    <xf numFmtId="0" fontId="0" fillId="0" borderId="20" xfId="0" applyNumberFormat="1" applyBorder="1"/>
    <xf numFmtId="0" fontId="0" fillId="0" borderId="19" xfId="0" applyNumberFormat="1" applyFont="1" applyBorder="1"/>
    <xf numFmtId="0" fontId="0" fillId="0" borderId="0" xfId="3" applyNumberFormat="1" applyFont="1" applyFill="1" applyBorder="1"/>
    <xf numFmtId="0" fontId="0" fillId="0" borderId="18" xfId="0" applyNumberFormat="1" applyFill="1" applyBorder="1"/>
    <xf numFmtId="0" fontId="0" fillId="0" borderId="21" xfId="3" applyNumberFormat="1" applyFont="1" applyFill="1" applyBorder="1"/>
    <xf numFmtId="0" fontId="0" fillId="0" borderId="20" xfId="0" applyNumberFormat="1" applyFill="1" applyBorder="1"/>
    <xf numFmtId="0" fontId="0" fillId="0" borderId="14" xfId="0" applyNumberFormat="1" applyFont="1" applyBorder="1"/>
    <xf numFmtId="0" fontId="0" fillId="0" borderId="18" xfId="0" applyNumberFormat="1" applyFont="1" applyBorder="1"/>
    <xf numFmtId="0" fontId="0" fillId="0" borderId="0" xfId="0" applyNumberFormat="1" applyFill="1" applyBorder="1"/>
    <xf numFmtId="0" fontId="0" fillId="0" borderId="0" xfId="3" applyNumberFormat="1" applyFont="1" applyBorder="1"/>
    <xf numFmtId="0" fontId="0" fillId="0" borderId="20" xfId="0" applyNumberFormat="1" applyFont="1" applyBorder="1"/>
    <xf numFmtId="0" fontId="0" fillId="0" borderId="21" xfId="0" applyNumberFormat="1" applyBorder="1"/>
    <xf numFmtId="0" fontId="53" fillId="0" borderId="0" xfId="4" applyNumberFormat="1" applyFont="1" applyFill="1" applyBorder="1" applyAlignment="1">
      <alignment vertical="top" wrapText="1" indent="1"/>
    </xf>
    <xf numFmtId="0" fontId="0" fillId="0" borderId="14" xfId="0" applyNumberFormat="1" applyFill="1" applyBorder="1"/>
    <xf numFmtId="0" fontId="0" fillId="0" borderId="22" xfId="0" applyNumberFormat="1" applyBorder="1"/>
    <xf numFmtId="0" fontId="54" fillId="0" borderId="0" xfId="0" applyNumberFormat="1" applyFont="1" applyBorder="1" applyAlignment="1">
      <alignment vertical="center"/>
    </xf>
    <xf numFmtId="0" fontId="54" fillId="0" borderId="0" xfId="0" applyNumberFormat="1" applyFont="1" applyFill="1" applyBorder="1" applyAlignment="1">
      <alignment vertical="center"/>
    </xf>
    <xf numFmtId="0" fontId="0" fillId="0" borderId="23" xfId="0" applyNumberFormat="1" applyFill="1" applyBorder="1"/>
    <xf numFmtId="0" fontId="54" fillId="0" borderId="0" xfId="0" applyNumberFormat="1" applyFont="1" applyBorder="1" applyAlignment="1">
      <alignment vertical="center" wrapText="1"/>
    </xf>
    <xf numFmtId="0" fontId="54" fillId="0" borderId="0" xfId="0" applyNumberFormat="1" applyFont="1" applyFill="1" applyBorder="1" applyAlignment="1">
      <alignment vertical="center" wrapText="1"/>
    </xf>
    <xf numFmtId="0" fontId="10" fillId="7" borderId="0" xfId="0" applyFont="1" applyFill="1" applyAlignment="1" applyProtection="1">
      <alignment vertical="center"/>
      <protection hidden="1"/>
    </xf>
    <xf numFmtId="0" fontId="0" fillId="7" borderId="0" xfId="0" applyFill="1" applyBorder="1" applyAlignment="1" applyProtection="1">
      <alignment horizontal="center" vertical="center"/>
      <protection hidden="1"/>
    </xf>
    <xf numFmtId="0" fontId="13" fillId="0" borderId="1" xfId="0" applyFont="1" applyBorder="1" applyAlignment="1" applyProtection="1">
      <alignment horizontal="center"/>
      <protection hidden="1"/>
    </xf>
    <xf numFmtId="0" fontId="13" fillId="7" borderId="2" xfId="0" applyFont="1" applyFill="1" applyBorder="1" applyAlignment="1" applyProtection="1">
      <alignment horizontal="left" vertical="center"/>
      <protection hidden="1"/>
    </xf>
    <xf numFmtId="0" fontId="9" fillId="7" borderId="0" xfId="0" applyFont="1" applyFill="1" applyBorder="1" applyAlignment="1" applyProtection="1">
      <alignment horizontal="center" vertical="center"/>
      <protection hidden="1"/>
    </xf>
    <xf numFmtId="0" fontId="13" fillId="7" borderId="13" xfId="0" applyFont="1" applyFill="1" applyBorder="1" applyAlignment="1" applyProtection="1">
      <alignment horizontal="center" vertical="center"/>
      <protection hidden="1"/>
    </xf>
    <xf numFmtId="164" fontId="51" fillId="2" borderId="1" xfId="0" applyNumberFormat="1" applyFont="1" applyFill="1" applyBorder="1" applyAlignment="1" applyProtection="1">
      <alignment horizontal="center" vertical="center"/>
      <protection hidden="1"/>
    </xf>
    <xf numFmtId="164" fontId="9" fillId="7" borderId="1" xfId="0" applyNumberFormat="1" applyFont="1" applyFill="1" applyBorder="1" applyAlignment="1" applyProtection="1">
      <alignment horizontal="center" vertical="center"/>
      <protection hidden="1"/>
    </xf>
    <xf numFmtId="9" fontId="4" fillId="2" borderId="1" xfId="1" applyFont="1" applyFill="1" applyBorder="1" applyAlignment="1" applyProtection="1">
      <alignment horizontal="center" vertical="center"/>
      <protection locked="0" hidden="1"/>
    </xf>
    <xf numFmtId="0" fontId="9" fillId="4" borderId="0" xfId="0" applyFont="1" applyFill="1" applyBorder="1" applyAlignment="1" applyProtection="1">
      <alignment horizontal="center" vertical="center"/>
      <protection hidden="1"/>
    </xf>
    <xf numFmtId="0" fontId="0" fillId="4" borderId="0" xfId="0" applyFill="1" applyBorder="1" applyAlignment="1" applyProtection="1">
      <alignment horizontal="center" vertical="center"/>
      <protection hidden="1"/>
    </xf>
    <xf numFmtId="0" fontId="4" fillId="7" borderId="0" xfId="0" applyFont="1" applyFill="1" applyBorder="1" applyAlignment="1" applyProtection="1">
      <alignment horizontal="center" vertical="center"/>
      <protection hidden="1"/>
    </xf>
    <xf numFmtId="0" fontId="51" fillId="7" borderId="0" xfId="0" applyFont="1" applyFill="1" applyBorder="1" applyAlignment="1" applyProtection="1">
      <alignment horizontal="center" vertical="center"/>
      <protection hidden="1"/>
    </xf>
    <xf numFmtId="0" fontId="0" fillId="4" borderId="0" xfId="0" applyFill="1" applyBorder="1" applyAlignment="1" applyProtection="1">
      <alignment vertical="center"/>
      <protection hidden="1"/>
    </xf>
    <xf numFmtId="0" fontId="13" fillId="4" borderId="0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vertical="center"/>
      <protection hidden="1"/>
    </xf>
    <xf numFmtId="0" fontId="4" fillId="2" borderId="7" xfId="0" applyFont="1" applyFill="1" applyBorder="1" applyAlignment="1" applyProtection="1">
      <alignment vertical="center"/>
      <protection hidden="1"/>
    </xf>
    <xf numFmtId="0" fontId="4" fillId="2" borderId="3" xfId="0" applyFont="1" applyFill="1" applyBorder="1" applyAlignment="1" applyProtection="1">
      <alignment vertical="center"/>
      <protection hidden="1"/>
    </xf>
    <xf numFmtId="0" fontId="0" fillId="7" borderId="0" xfId="0" applyFill="1" applyAlignment="1" applyProtection="1">
      <alignment vertical="center" wrapText="1"/>
      <protection hidden="1"/>
    </xf>
    <xf numFmtId="0" fontId="13" fillId="7" borderId="0" xfId="0" applyFont="1" applyFill="1" applyAlignment="1" applyProtection="1">
      <alignment horizontal="center" vertical="center" wrapText="1"/>
      <protection hidden="1"/>
    </xf>
    <xf numFmtId="0" fontId="13" fillId="4" borderId="0" xfId="0" applyFont="1" applyFill="1" applyAlignment="1" applyProtection="1">
      <alignment horizontal="center" vertical="center" wrapText="1"/>
      <protection hidden="1"/>
    </xf>
    <xf numFmtId="0" fontId="13" fillId="4" borderId="0" xfId="0" applyFont="1" applyFill="1" applyBorder="1" applyAlignment="1" applyProtection="1">
      <alignment horizontal="center" vertical="center" wrapText="1"/>
      <protection hidden="1"/>
    </xf>
    <xf numFmtId="0" fontId="14" fillId="2" borderId="2" xfId="0" applyFont="1" applyFill="1" applyBorder="1" applyAlignment="1" applyProtection="1">
      <alignment vertical="center"/>
      <protection hidden="1"/>
    </xf>
    <xf numFmtId="0" fontId="14" fillId="2" borderId="7" xfId="0" applyFont="1" applyFill="1" applyBorder="1" applyAlignment="1" applyProtection="1">
      <alignment vertical="center"/>
      <protection hidden="1"/>
    </xf>
    <xf numFmtId="0" fontId="14" fillId="2" borderId="3" xfId="0" applyFont="1" applyFill="1" applyBorder="1" applyAlignment="1" applyProtection="1">
      <alignment vertical="center"/>
      <protection hidden="1"/>
    </xf>
    <xf numFmtId="0" fontId="9" fillId="7" borderId="0" xfId="0" applyFont="1" applyFill="1" applyAlignment="1" applyProtection="1">
      <alignment vertical="center"/>
      <protection hidden="1"/>
    </xf>
    <xf numFmtId="0" fontId="0" fillId="4" borderId="0" xfId="0" applyFill="1" applyAlignment="1" applyProtection="1">
      <alignment vertical="center" wrapText="1"/>
      <protection hidden="1"/>
    </xf>
    <xf numFmtId="0" fontId="0" fillId="4" borderId="0" xfId="0" applyFill="1" applyBorder="1" applyAlignment="1" applyProtection="1">
      <alignment vertical="center" wrapText="1"/>
      <protection hidden="1"/>
    </xf>
    <xf numFmtId="0" fontId="6" fillId="2" borderId="2" xfId="0" applyFont="1" applyFill="1" applyBorder="1" applyAlignment="1" applyProtection="1">
      <alignment vertical="center"/>
      <protection hidden="1"/>
    </xf>
    <xf numFmtId="0" fontId="6" fillId="2" borderId="7" xfId="0" applyFont="1" applyFill="1" applyBorder="1" applyAlignment="1" applyProtection="1">
      <alignment vertical="center"/>
      <protection hidden="1"/>
    </xf>
    <xf numFmtId="0" fontId="6" fillId="2" borderId="3" xfId="0" applyFont="1" applyFill="1" applyBorder="1" applyAlignment="1" applyProtection="1">
      <alignment vertical="center"/>
      <protection hidden="1"/>
    </xf>
    <xf numFmtId="164" fontId="9" fillId="6" borderId="1" xfId="0" applyNumberFormat="1" applyFont="1" applyFill="1" applyBorder="1" applyAlignment="1" applyProtection="1">
      <alignment horizontal="center" vertical="center"/>
      <protection hidden="1"/>
    </xf>
    <xf numFmtId="164" fontId="9" fillId="0" borderId="1" xfId="0" applyNumberFormat="1" applyFont="1" applyBorder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0" fontId="17" fillId="0" borderId="6" xfId="0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0" fontId="6" fillId="0" borderId="4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9" fillId="6" borderId="1" xfId="0" applyFont="1" applyFill="1" applyBorder="1" applyAlignment="1" applyProtection="1">
      <alignment horizontal="center" vertical="center"/>
      <protection hidden="1"/>
    </xf>
    <xf numFmtId="0" fontId="51" fillId="7" borderId="0" xfId="0" applyFont="1" applyFill="1" applyBorder="1" applyAlignment="1" applyProtection="1">
      <alignment vertical="center"/>
      <protection hidden="1"/>
    </xf>
    <xf numFmtId="0" fontId="51" fillId="7" borderId="0" xfId="0" applyFont="1" applyFill="1" applyBorder="1" applyAlignment="1" applyProtection="1">
      <alignment horizontal="center" vertical="center"/>
      <protection locked="0" hidden="1"/>
    </xf>
    <xf numFmtId="0" fontId="9" fillId="0" borderId="4" xfId="0" applyFont="1" applyBorder="1" applyAlignment="1" applyProtection="1">
      <alignment horizont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9" fillId="0" borderId="5" xfId="0" applyFont="1" applyBorder="1" applyAlignment="1" applyProtection="1">
      <alignment horizontal="center" vertic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9" fillId="6" borderId="1" xfId="0" applyFont="1" applyFill="1" applyBorder="1" applyAlignment="1" applyProtection="1">
      <alignment horizontal="center" vertical="center"/>
      <protection hidden="1"/>
    </xf>
    <xf numFmtId="0" fontId="41" fillId="7" borderId="2" xfId="0" applyFont="1" applyFill="1" applyBorder="1" applyAlignment="1" applyProtection="1">
      <alignment horizontal="center" vertical="center"/>
      <protection hidden="1"/>
    </xf>
    <xf numFmtId="0" fontId="9" fillId="7" borderId="0" xfId="0" applyFont="1" applyFill="1" applyAlignment="1" applyProtection="1">
      <alignment horizontal="right" vertical="center"/>
      <protection hidden="1"/>
    </xf>
    <xf numFmtId="0" fontId="13" fillId="7" borderId="0" xfId="0" applyFont="1" applyFill="1" applyAlignment="1" applyProtection="1">
      <alignment horizontal="right" vertical="center"/>
      <protection hidden="1"/>
    </xf>
    <xf numFmtId="0" fontId="4" fillId="2" borderId="7" xfId="0" applyFont="1" applyFill="1" applyBorder="1" applyAlignment="1" applyProtection="1">
      <alignment horizontal="left" vertical="center"/>
      <protection hidden="1"/>
    </xf>
    <xf numFmtId="0" fontId="17" fillId="0" borderId="4" xfId="0" applyFont="1" applyFill="1" applyBorder="1" applyAlignment="1" applyProtection="1">
      <alignment horizontal="left" vertical="center" wrapText="1"/>
      <protection hidden="1"/>
    </xf>
    <xf numFmtId="0" fontId="23" fillId="0" borderId="4" xfId="0" applyFont="1" applyBorder="1" applyAlignment="1" applyProtection="1">
      <alignment horizontal="center" vertical="center" wrapText="1"/>
      <protection hidden="1"/>
    </xf>
    <xf numFmtId="164" fontId="17" fillId="0" borderId="1" xfId="0" applyNumberFormat="1" applyFont="1" applyBorder="1" applyAlignment="1" applyProtection="1">
      <alignment horizontal="center" vertical="center"/>
      <protection hidden="1"/>
    </xf>
    <xf numFmtId="0" fontId="0" fillId="0" borderId="22" xfId="3" applyNumberFormat="1" applyFont="1" applyFill="1" applyBorder="1"/>
    <xf numFmtId="0" fontId="0" fillId="0" borderId="18" xfId="3" applyNumberFormat="1" applyFont="1" applyFill="1" applyBorder="1"/>
    <xf numFmtId="0" fontId="0" fillId="0" borderId="20" xfId="3" applyNumberFormat="1" applyFont="1" applyFill="1" applyBorder="1"/>
    <xf numFmtId="0" fontId="9" fillId="7" borderId="1" xfId="0" applyFont="1" applyFill="1" applyBorder="1" applyAlignment="1" applyProtection="1">
      <alignment horizontal="center" vertical="center"/>
      <protection hidden="1"/>
    </xf>
    <xf numFmtId="0" fontId="11" fillId="9" borderId="6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Border="1" applyAlignment="1" applyProtection="1">
      <alignment horizontal="center" vertical="center"/>
      <protection hidden="1"/>
    </xf>
    <xf numFmtId="9" fontId="5" fillId="7" borderId="0" xfId="1" applyFont="1" applyFill="1" applyBorder="1" applyAlignment="1" applyProtection="1">
      <alignment horizontal="center" vertical="center"/>
      <protection hidden="1"/>
    </xf>
    <xf numFmtId="166" fontId="10" fillId="13" borderId="1" xfId="0" applyNumberFormat="1" applyFont="1" applyFill="1" applyBorder="1" applyAlignment="1" applyProtection="1">
      <alignment horizontal="center" vertical="center"/>
      <protection locked="0" hidden="1"/>
    </xf>
    <xf numFmtId="167" fontId="10" fillId="13" borderId="1" xfId="0" applyNumberFormat="1" applyFont="1" applyFill="1" applyBorder="1" applyAlignment="1" applyProtection="1">
      <alignment horizontal="center" vertical="center"/>
      <protection locked="0" hidden="1"/>
    </xf>
    <xf numFmtId="168" fontId="10" fillId="13" borderId="1" xfId="0" applyNumberFormat="1" applyFont="1" applyFill="1" applyBorder="1" applyAlignment="1" applyProtection="1">
      <alignment horizontal="center" vertical="center"/>
      <protection locked="0" hidden="1"/>
    </xf>
    <xf numFmtId="0" fontId="17" fillId="0" borderId="4" xfId="0" applyFont="1" applyBorder="1" applyAlignment="1" applyProtection="1">
      <alignment horizontal="left" vertical="center"/>
      <protection hidden="1"/>
    </xf>
    <xf numFmtId="0" fontId="22" fillId="0" borderId="4" xfId="0" applyFont="1" applyBorder="1" applyAlignment="1" applyProtection="1">
      <alignment horizontal="center" vertical="center"/>
      <protection hidden="1"/>
    </xf>
    <xf numFmtId="164" fontId="17" fillId="0" borderId="4" xfId="0" applyNumberFormat="1" applyFont="1" applyBorder="1" applyAlignment="1" applyProtection="1">
      <alignment horizontal="center" vertical="center"/>
      <protection hidden="1"/>
    </xf>
    <xf numFmtId="0" fontId="16" fillId="9" borderId="5" xfId="0" applyFont="1" applyFill="1" applyBorder="1" applyAlignment="1" applyProtection="1">
      <alignment horizontal="center" vertical="center" wrapText="1"/>
      <protection hidden="1"/>
    </xf>
    <xf numFmtId="164" fontId="17" fillId="0" borderId="6" xfId="0" applyNumberFormat="1" applyFont="1" applyBorder="1" applyAlignment="1" applyProtection="1">
      <alignment horizontal="center" vertical="center"/>
      <protection hidden="1"/>
    </xf>
    <xf numFmtId="0" fontId="16" fillId="9" borderId="5" xfId="0" applyFont="1" applyFill="1" applyBorder="1" applyAlignment="1" applyProtection="1">
      <alignment horizontal="center" vertical="center"/>
      <protection hidden="1"/>
    </xf>
    <xf numFmtId="0" fontId="11" fillId="9" borderId="5" xfId="0" applyFont="1" applyFill="1" applyBorder="1" applyAlignment="1" applyProtection="1">
      <alignment horizontal="center" vertical="center" wrapText="1"/>
      <protection hidden="1"/>
    </xf>
    <xf numFmtId="0" fontId="17" fillId="0" borderId="6" xfId="0" applyFont="1" applyBorder="1" applyAlignment="1" applyProtection="1">
      <alignment horizontal="left" vertical="center"/>
      <protection hidden="1"/>
    </xf>
    <xf numFmtId="0" fontId="22" fillId="0" borderId="6" xfId="0" applyFont="1" applyBorder="1" applyAlignment="1" applyProtection="1">
      <alignment horizontal="center" vertical="center"/>
      <protection hidden="1"/>
    </xf>
    <xf numFmtId="0" fontId="7" fillId="8" borderId="5" xfId="0" applyFont="1" applyFill="1" applyBorder="1" applyAlignment="1" applyProtection="1">
      <alignment horizontal="center" vertical="center"/>
      <protection hidden="1"/>
    </xf>
    <xf numFmtId="0" fontId="16" fillId="8" borderId="5" xfId="0" applyFont="1" applyFill="1" applyBorder="1" applyAlignment="1" applyProtection="1">
      <alignment horizontal="center" vertical="center"/>
      <protection hidden="1"/>
    </xf>
    <xf numFmtId="0" fontId="12" fillId="8" borderId="5" xfId="0" applyFont="1" applyFill="1" applyBorder="1" applyAlignment="1" applyProtection="1">
      <alignment horizontal="center" vertical="center" wrapText="1"/>
      <protection hidden="1"/>
    </xf>
    <xf numFmtId="0" fontId="12" fillId="8" borderId="5" xfId="0" applyFont="1" applyFill="1" applyBorder="1" applyAlignment="1" applyProtection="1">
      <alignment horizontal="center" vertical="center"/>
      <protection hidden="1"/>
    </xf>
    <xf numFmtId="0" fontId="11" fillId="8" borderId="5" xfId="0" applyFont="1" applyFill="1" applyBorder="1" applyAlignment="1" applyProtection="1">
      <alignment horizontal="center" vertical="center"/>
      <protection hidden="1"/>
    </xf>
    <xf numFmtId="0" fontId="11" fillId="8" borderId="5" xfId="0" applyFont="1" applyFill="1" applyBorder="1" applyAlignment="1" applyProtection="1">
      <alignment horizontal="center" vertical="center" wrapText="1"/>
      <protection hidden="1"/>
    </xf>
    <xf numFmtId="0" fontId="9" fillId="0" borderId="6" xfId="0" applyFont="1" applyBorder="1" applyAlignment="1" applyProtection="1">
      <alignment vertical="center"/>
      <protection hidden="1"/>
    </xf>
    <xf numFmtId="0" fontId="9" fillId="7" borderId="4" xfId="0" applyFont="1" applyFill="1" applyBorder="1" applyAlignment="1" applyProtection="1">
      <alignment vertical="center"/>
      <protection hidden="1"/>
    </xf>
    <xf numFmtId="0" fontId="9" fillId="7" borderId="4" xfId="0" applyFont="1" applyFill="1" applyBorder="1" applyAlignment="1" applyProtection="1">
      <alignment horizontal="center" vertical="center"/>
      <protection hidden="1"/>
    </xf>
    <xf numFmtId="0" fontId="9" fillId="0" borderId="6" xfId="0" applyFont="1" applyBorder="1" applyAlignment="1" applyProtection="1">
      <alignment horizontal="left" vertical="center" wrapText="1"/>
      <protection hidden="1"/>
    </xf>
    <xf numFmtId="0" fontId="9" fillId="0" borderId="4" xfId="0" applyFont="1" applyBorder="1" applyAlignment="1" applyProtection="1">
      <alignment horizontal="left" vertical="center" wrapText="1"/>
      <protection hidden="1"/>
    </xf>
    <xf numFmtId="0" fontId="9" fillId="0" borderId="4" xfId="0" applyFont="1" applyBorder="1" applyAlignment="1" applyProtection="1">
      <alignment vertical="center"/>
      <protection hidden="1"/>
    </xf>
    <xf numFmtId="0" fontId="0" fillId="0" borderId="17" xfId="0" applyNumberFormat="1" applyBorder="1"/>
    <xf numFmtId="164" fontId="14" fillId="7" borderId="6" xfId="0" applyNumberFormat="1" applyFont="1" applyFill="1" applyBorder="1" applyAlignment="1" applyProtection="1">
      <alignment horizontal="center" vertical="center"/>
      <protection hidden="1"/>
    </xf>
    <xf numFmtId="0" fontId="20" fillId="2" borderId="7" xfId="0" applyFont="1" applyFill="1" applyBorder="1" applyAlignment="1" applyProtection="1">
      <alignment horizontal="right" vertical="center"/>
      <protection hidden="1"/>
    </xf>
    <xf numFmtId="164" fontId="14" fillId="0" borderId="6" xfId="0" applyNumberFormat="1" applyFont="1" applyBorder="1" applyAlignment="1" applyProtection="1">
      <alignment horizontal="center" vertical="center"/>
      <protection hidden="1"/>
    </xf>
    <xf numFmtId="0" fontId="9" fillId="6" borderId="1" xfId="0" applyFont="1" applyFill="1" applyBorder="1" applyAlignment="1" applyProtection="1">
      <alignment vertical="center" wrapText="1"/>
      <protection hidden="1"/>
    </xf>
    <xf numFmtId="0" fontId="9" fillId="0" borderId="6" xfId="0" applyFont="1" applyBorder="1" applyAlignment="1" applyProtection="1">
      <alignment vertical="center" wrapText="1"/>
      <protection hidden="1"/>
    </xf>
    <xf numFmtId="0" fontId="9" fillId="0" borderId="4" xfId="0" applyFont="1" applyBorder="1" applyAlignment="1" applyProtection="1">
      <alignment vertical="center" wrapText="1"/>
      <protection hidden="1"/>
    </xf>
    <xf numFmtId="0" fontId="14" fillId="2" borderId="7" xfId="0" applyFont="1" applyFill="1" applyBorder="1" applyAlignment="1" applyProtection="1">
      <alignment horizontal="center" vertical="center"/>
      <protection hidden="1"/>
    </xf>
    <xf numFmtId="164" fontId="14" fillId="6" borderId="6" xfId="0" applyNumberFormat="1" applyFont="1" applyFill="1" applyBorder="1" applyAlignment="1" applyProtection="1">
      <alignment horizontal="center" vertical="center"/>
      <protection hidden="1"/>
    </xf>
    <xf numFmtId="164" fontId="14" fillId="0" borderId="5" xfId="0" applyNumberFormat="1" applyFont="1" applyBorder="1" applyAlignment="1" applyProtection="1">
      <alignment horizontal="center" vertical="center"/>
      <protection hidden="1"/>
    </xf>
    <xf numFmtId="0" fontId="35" fillId="9" borderId="6" xfId="0" applyFont="1" applyFill="1" applyBorder="1" applyAlignment="1" applyProtection="1">
      <alignment horizontal="center" vertical="center"/>
      <protection hidden="1"/>
    </xf>
    <xf numFmtId="0" fontId="0" fillId="0" borderId="4" xfId="0" applyBorder="1" applyProtection="1">
      <protection hidden="1"/>
    </xf>
    <xf numFmtId="0" fontId="0" fillId="7" borderId="6" xfId="0" applyFill="1" applyBorder="1" applyProtection="1">
      <protection hidden="1"/>
    </xf>
    <xf numFmtId="164" fontId="14" fillId="0" borderId="1" xfId="0" applyNumberFormat="1" applyFont="1" applyBorder="1" applyAlignment="1" applyProtection="1">
      <alignment horizontal="center" vertical="center"/>
      <protection hidden="1"/>
    </xf>
    <xf numFmtId="0" fontId="7" fillId="2" borderId="7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center"/>
      <protection hidden="1"/>
    </xf>
    <xf numFmtId="0" fontId="0" fillId="7" borderId="0" xfId="0" applyFill="1" applyBorder="1" applyAlignment="1" applyProtection="1">
      <alignment vertical="center"/>
      <protection hidden="1"/>
    </xf>
    <xf numFmtId="0" fontId="13" fillId="7" borderId="0" xfId="0" applyFont="1" applyFill="1" applyBorder="1" applyAlignment="1" applyProtection="1">
      <alignment horizontal="center" vertical="center"/>
      <protection hidden="1"/>
    </xf>
    <xf numFmtId="0" fontId="20" fillId="10" borderId="3" xfId="0" applyFont="1" applyFill="1" applyBorder="1" applyAlignment="1" applyProtection="1">
      <alignment horizontal="center" vertical="center"/>
      <protection hidden="1"/>
    </xf>
    <xf numFmtId="164" fontId="59" fillId="7" borderId="1" xfId="0" applyNumberFormat="1" applyFont="1" applyFill="1" applyBorder="1" applyAlignment="1" applyProtection="1">
      <alignment horizontal="center" vertical="center"/>
      <protection hidden="1"/>
    </xf>
    <xf numFmtId="0" fontId="33" fillId="9" borderId="1" xfId="0" applyFont="1" applyFill="1" applyBorder="1" applyAlignment="1" applyProtection="1">
      <alignment horizontal="center" vertical="center" wrapText="1"/>
      <protection hidden="1"/>
    </xf>
    <xf numFmtId="0" fontId="60" fillId="9" borderId="1" xfId="0" applyFont="1" applyFill="1" applyBorder="1" applyAlignment="1" applyProtection="1">
      <alignment horizontal="center" vertical="center" wrapText="1"/>
      <protection hidden="1"/>
    </xf>
    <xf numFmtId="0" fontId="38" fillId="2" borderId="3" xfId="0" applyFont="1" applyFill="1" applyBorder="1" applyAlignment="1" applyProtection="1">
      <alignment horizontal="center" vertical="center"/>
      <protection hidden="1"/>
    </xf>
    <xf numFmtId="0" fontId="20" fillId="2" borderId="3" xfId="0" applyFont="1" applyFill="1" applyBorder="1" applyAlignment="1" applyProtection="1">
      <alignment horizontal="center" vertical="center"/>
      <protection hidden="1"/>
    </xf>
    <xf numFmtId="0" fontId="40" fillId="2" borderId="7" xfId="0" applyFont="1" applyFill="1" applyBorder="1" applyAlignment="1" applyProtection="1">
      <alignment horizontal="center" vertical="center"/>
      <protection hidden="1"/>
    </xf>
    <xf numFmtId="0" fontId="9" fillId="7" borderId="6" xfId="0" applyFont="1" applyFill="1" applyBorder="1" applyAlignment="1" applyProtection="1">
      <alignment horizontal="left" vertical="center"/>
      <protection hidden="1"/>
    </xf>
    <xf numFmtId="0" fontId="9" fillId="7" borderId="1" xfId="0" applyFont="1" applyFill="1" applyBorder="1" applyAlignment="1" applyProtection="1">
      <alignment horizontal="left" vertical="center"/>
      <protection hidden="1"/>
    </xf>
    <xf numFmtId="164" fontId="14" fillId="0" borderId="6" xfId="0" applyNumberFormat="1" applyFont="1" applyFill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164" fontId="14" fillId="7" borderId="1" xfId="0" applyNumberFormat="1" applyFont="1" applyFill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9" fillId="7" borderId="1" xfId="0" applyFont="1" applyFill="1" applyBorder="1" applyAlignment="1" applyProtection="1">
      <alignment horizontal="center" vertical="center"/>
      <protection hidden="1"/>
    </xf>
    <xf numFmtId="0" fontId="9" fillId="7" borderId="6" xfId="0" applyFont="1" applyFill="1" applyBorder="1" applyAlignment="1" applyProtection="1">
      <alignment horizontal="center" vertical="center"/>
      <protection hidden="1"/>
    </xf>
    <xf numFmtId="0" fontId="49" fillId="7" borderId="4" xfId="0" applyFont="1" applyFill="1" applyBorder="1" applyAlignment="1" applyProtection="1">
      <alignment horizontal="left" vertical="center"/>
      <protection hidden="1"/>
    </xf>
    <xf numFmtId="0" fontId="49" fillId="7" borderId="1" xfId="0" applyFont="1" applyFill="1" applyBorder="1" applyAlignment="1" applyProtection="1">
      <alignment horizontal="left" vertical="center"/>
      <protection hidden="1"/>
    </xf>
    <xf numFmtId="0" fontId="9" fillId="7" borderId="4" xfId="0" applyFont="1" applyFill="1" applyBorder="1" applyAlignment="1" applyProtection="1">
      <alignment horizontal="left" vertical="center"/>
      <protection hidden="1"/>
    </xf>
    <xf numFmtId="0" fontId="9" fillId="7" borderId="8" xfId="0" applyFont="1" applyFill="1" applyBorder="1" applyAlignment="1" applyProtection="1">
      <alignment horizontal="left" vertical="center"/>
      <protection hidden="1"/>
    </xf>
    <xf numFmtId="164" fontId="0" fillId="0" borderId="0" xfId="0" applyNumberFormat="1"/>
    <xf numFmtId="164" fontId="9" fillId="0" borderId="1" xfId="0" applyNumberFormat="1" applyFont="1" applyFill="1" applyBorder="1" applyAlignment="1" applyProtection="1">
      <alignment horizontal="center" vertical="center"/>
      <protection hidden="1"/>
    </xf>
    <xf numFmtId="9" fontId="5" fillId="2" borderId="1" xfId="1" applyFont="1" applyFill="1" applyBorder="1" applyAlignment="1" applyProtection="1">
      <alignment horizontal="center" vertical="center"/>
      <protection locked="0" hidden="1"/>
    </xf>
    <xf numFmtId="0" fontId="4" fillId="2" borderId="7" xfId="0" applyFont="1" applyFill="1" applyBorder="1" applyAlignment="1" applyProtection="1">
      <alignment horizontal="center" vertical="center"/>
      <protection hidden="1"/>
    </xf>
    <xf numFmtId="0" fontId="0" fillId="0" borderId="1" xfId="0" applyBorder="1"/>
    <xf numFmtId="164" fontId="14" fillId="0" borderId="4" xfId="0" applyNumberFormat="1" applyFont="1" applyBorder="1" applyAlignment="1" applyProtection="1">
      <alignment horizontal="center" vertical="center"/>
      <protection hidden="1"/>
    </xf>
    <xf numFmtId="0" fontId="0" fillId="0" borderId="4" xfId="0" applyBorder="1"/>
    <xf numFmtId="0" fontId="9" fillId="0" borderId="4" xfId="0" applyFont="1" applyBorder="1" applyAlignment="1" applyProtection="1">
      <alignment horizont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43" fillId="0" borderId="3" xfId="0" applyFont="1" applyFill="1" applyBorder="1" applyAlignment="1" applyProtection="1">
      <alignment horizontal="center" vertical="center" wrapText="1"/>
      <protection hidden="1"/>
    </xf>
    <xf numFmtId="0" fontId="22" fillId="0" borderId="1" xfId="0" applyFont="1" applyFill="1" applyBorder="1" applyAlignment="1" applyProtection="1">
      <alignment horizontal="center" vertic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9" fillId="7" borderId="1" xfId="0" applyFont="1" applyFill="1" applyBorder="1" applyAlignment="1" applyProtection="1">
      <alignment horizontal="center" vertical="center"/>
      <protection hidden="1"/>
    </xf>
    <xf numFmtId="0" fontId="9" fillId="7" borderId="6" xfId="0" applyFont="1" applyFill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62" fillId="0" borderId="0" xfId="6" applyFont="1"/>
    <xf numFmtId="0" fontId="63" fillId="0" borderId="0" xfId="6" applyFont="1"/>
    <xf numFmtId="0" fontId="64" fillId="0" borderId="0" xfId="6" applyFont="1" applyAlignment="1"/>
    <xf numFmtId="0" fontId="63" fillId="0" borderId="0" xfId="0" applyFont="1" applyAlignment="1">
      <alignment horizontal="right"/>
    </xf>
    <xf numFmtId="165" fontId="63" fillId="0" borderId="0" xfId="0" applyNumberFormat="1" applyFont="1" applyAlignment="1">
      <alignment horizontal="right"/>
    </xf>
    <xf numFmtId="0" fontId="65" fillId="0" borderId="0" xfId="6" applyFont="1" applyAlignment="1">
      <alignment horizontal="right"/>
    </xf>
    <xf numFmtId="0" fontId="67" fillId="0" borderId="0" xfId="6" applyFont="1"/>
    <xf numFmtId="0" fontId="68" fillId="2" borderId="18" xfId="7" applyFont="1" applyFill="1" applyBorder="1" applyAlignment="1">
      <alignment horizontal="center" vertical="center" wrapText="1"/>
    </xf>
    <xf numFmtId="9" fontId="62" fillId="0" borderId="14" xfId="6" applyNumberFormat="1" applyFont="1" applyFill="1" applyBorder="1" applyAlignment="1">
      <alignment horizontal="center"/>
    </xf>
    <xf numFmtId="0" fontId="62" fillId="0" borderId="0" xfId="6" applyFont="1" applyAlignment="1">
      <alignment vertical="center"/>
    </xf>
    <xf numFmtId="0" fontId="9" fillId="0" borderId="1" xfId="0" applyFont="1" applyBorder="1" applyAlignment="1" applyProtection="1">
      <alignment horizontal="center" vertical="center"/>
      <protection hidden="1"/>
    </xf>
    <xf numFmtId="0" fontId="9" fillId="6" borderId="1" xfId="0" applyFont="1" applyFill="1" applyBorder="1" applyAlignment="1" applyProtection="1">
      <alignment horizontal="center" vertical="center"/>
      <protection hidden="1"/>
    </xf>
    <xf numFmtId="0" fontId="17" fillId="0" borderId="6" xfId="0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0" fontId="9" fillId="7" borderId="1" xfId="0" applyFont="1" applyFill="1" applyBorder="1" applyAlignment="1" applyProtection="1">
      <alignment horizontal="center" vertical="center"/>
      <protection hidden="1"/>
    </xf>
    <xf numFmtId="0" fontId="9" fillId="6" borderId="1" xfId="0" applyFont="1" applyFill="1" applyBorder="1" applyAlignment="1" applyProtection="1">
      <alignment vertical="center"/>
      <protection hidden="1"/>
    </xf>
    <xf numFmtId="0" fontId="16" fillId="2" borderId="3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164" fontId="17" fillId="7" borderId="1" xfId="0" applyNumberFormat="1" applyFont="1" applyFill="1" applyBorder="1" applyAlignment="1" applyProtection="1">
      <alignment horizontal="center" vertical="center"/>
      <protection hidden="1"/>
    </xf>
    <xf numFmtId="0" fontId="9" fillId="7" borderId="1" xfId="0" applyFont="1" applyFill="1" applyBorder="1" applyAlignment="1" applyProtection="1">
      <alignment horizontal="center" vertical="center"/>
      <protection hidden="1"/>
    </xf>
    <xf numFmtId="0" fontId="51" fillId="7" borderId="5" xfId="0" applyFont="1" applyFill="1" applyBorder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164" fontId="16" fillId="2" borderId="7" xfId="0" applyNumberFormat="1" applyFont="1" applyFill="1" applyBorder="1" applyAlignment="1" applyProtection="1">
      <alignment horizontal="center" vertical="center"/>
      <protection hidden="1"/>
    </xf>
    <xf numFmtId="164" fontId="16" fillId="2" borderId="3" xfId="0" applyNumberFormat="1" applyFont="1" applyFill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9" fillId="6" borderId="1" xfId="0" applyFont="1" applyFill="1" applyBorder="1" applyAlignment="1" applyProtection="1">
      <alignment horizontal="center" vertical="center"/>
      <protection hidden="1"/>
    </xf>
    <xf numFmtId="0" fontId="0" fillId="7" borderId="24" xfId="0" applyFill="1" applyBorder="1" applyProtection="1"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0" fontId="17" fillId="0" borderId="6" xfId="0" applyFont="1" applyBorder="1" applyAlignment="1" applyProtection="1">
      <alignment horizontal="center" vertical="center"/>
      <protection hidden="1"/>
    </xf>
    <xf numFmtId="0" fontId="43" fillId="0" borderId="11" xfId="0" applyFont="1" applyFill="1" applyBorder="1" applyAlignment="1" applyProtection="1">
      <alignment horizontal="center" vertical="center" wrapText="1"/>
      <protection hidden="1"/>
    </xf>
    <xf numFmtId="164" fontId="59" fillId="7" borderId="4" xfId="0" applyNumberFormat="1" applyFont="1" applyFill="1" applyBorder="1" applyAlignment="1" applyProtection="1">
      <alignment horizontal="center" vertical="center"/>
      <protection hidden="1"/>
    </xf>
    <xf numFmtId="0" fontId="43" fillId="7" borderId="9" xfId="0" applyFont="1" applyFill="1" applyBorder="1" applyAlignment="1" applyProtection="1">
      <alignment horizontal="center" vertical="center" wrapText="1"/>
      <protection hidden="1"/>
    </xf>
    <xf numFmtId="164" fontId="59" fillId="7" borderId="6" xfId="0" applyNumberFormat="1" applyFont="1" applyFill="1" applyBorder="1" applyAlignment="1" applyProtection="1">
      <alignment horizontal="center" vertical="center"/>
      <protection hidden="1"/>
    </xf>
    <xf numFmtId="0" fontId="17" fillId="7" borderId="4" xfId="0" applyFont="1" applyFill="1" applyBorder="1" applyAlignment="1" applyProtection="1">
      <alignment horizontal="center" vertical="center"/>
      <protection hidden="1"/>
    </xf>
    <xf numFmtId="164" fontId="17" fillId="0" borderId="5" xfId="0" applyNumberFormat="1" applyFont="1" applyBorder="1" applyAlignment="1" applyProtection="1">
      <alignment horizontal="center" vertical="center"/>
      <protection hidden="1"/>
    </xf>
    <xf numFmtId="164" fontId="17" fillId="2" borderId="7" xfId="0" applyNumberFormat="1" applyFont="1" applyFill="1" applyBorder="1" applyAlignment="1" applyProtection="1">
      <alignment horizontal="center" vertical="center"/>
      <protection hidden="1"/>
    </xf>
    <xf numFmtId="0" fontId="20" fillId="2" borderId="3" xfId="0" applyFont="1" applyFill="1" applyBorder="1" applyAlignment="1" applyProtection="1">
      <alignment horizontal="left" vertical="center"/>
      <protection hidden="1"/>
    </xf>
    <xf numFmtId="0" fontId="9" fillId="14" borderId="1" xfId="0" applyFont="1" applyFill="1" applyBorder="1" applyAlignment="1" applyProtection="1">
      <alignment horizontal="center" vertical="center"/>
      <protection hidden="1"/>
    </xf>
    <xf numFmtId="164" fontId="14" fillId="14" borderId="6" xfId="0" applyNumberFormat="1" applyFont="1" applyFill="1" applyBorder="1" applyAlignment="1" applyProtection="1">
      <alignment horizontal="center" vertical="center"/>
      <protection hidden="1"/>
    </xf>
    <xf numFmtId="0" fontId="21" fillId="2" borderId="3" xfId="0" applyFont="1" applyFill="1" applyBorder="1" applyAlignment="1" applyProtection="1">
      <alignment horizontal="left" vertical="center"/>
      <protection hidden="1"/>
    </xf>
    <xf numFmtId="0" fontId="21" fillId="2" borderId="3" xfId="0" applyFont="1" applyFill="1" applyBorder="1" applyAlignment="1" applyProtection="1">
      <alignment horizontal="right" vertical="center"/>
      <protection hidden="1"/>
    </xf>
    <xf numFmtId="0" fontId="9" fillId="14" borderId="6" xfId="0" applyFont="1" applyFill="1" applyBorder="1" applyAlignment="1" applyProtection="1">
      <alignment horizontal="left" vertical="center"/>
      <protection hidden="1"/>
    </xf>
    <xf numFmtId="0" fontId="9" fillId="14" borderId="1" xfId="0" applyFont="1" applyFill="1" applyBorder="1" applyAlignment="1" applyProtection="1">
      <alignment horizontal="left" vertical="center"/>
      <protection hidden="1"/>
    </xf>
    <xf numFmtId="0" fontId="9" fillId="14" borderId="4" xfId="0" applyFont="1" applyFill="1" applyBorder="1" applyAlignment="1" applyProtection="1">
      <alignment horizontal="left" vertic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vertic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/>
      <protection hidden="1"/>
    </xf>
    <xf numFmtId="0" fontId="17" fillId="0" borderId="1" xfId="0" applyFont="1" applyFill="1" applyBorder="1" applyAlignment="1" applyProtection="1">
      <alignment horizontal="center" vertical="center"/>
      <protection hidden="1"/>
    </xf>
    <xf numFmtId="0" fontId="23" fillId="0" borderId="1" xfId="0" applyFont="1" applyFill="1" applyBorder="1" applyAlignment="1" applyProtection="1">
      <alignment horizontal="center" vertical="center" wrapText="1"/>
      <protection hidden="1"/>
    </xf>
    <xf numFmtId="0" fontId="17" fillId="0" borderId="4" xfId="0" applyFont="1" applyFill="1" applyBorder="1" applyAlignment="1" applyProtection="1">
      <alignment horizontal="center" vertical="center"/>
      <protection hidden="1"/>
    </xf>
    <xf numFmtId="164" fontId="17" fillId="0" borderId="1" xfId="0" applyNumberFormat="1" applyFont="1" applyFill="1" applyBorder="1" applyAlignment="1" applyProtection="1">
      <alignment horizontal="center" vertical="center"/>
      <protection hidden="1"/>
    </xf>
    <xf numFmtId="0" fontId="13" fillId="7" borderId="1" xfId="0" applyFont="1" applyFill="1" applyBorder="1" applyAlignment="1" applyProtection="1">
      <alignment horizontal="center" wrapText="1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0" fontId="11" fillId="0" borderId="3" xfId="0" applyFont="1" applyBorder="1" applyAlignment="1" applyProtection="1">
      <alignment horizontal="center" vertical="center" wrapText="1"/>
      <protection hidden="1"/>
    </xf>
    <xf numFmtId="0" fontId="0" fillId="2" borderId="1" xfId="0" applyFill="1" applyBorder="1" applyAlignment="1" applyProtection="1">
      <alignment vertical="center"/>
      <protection hidden="1"/>
    </xf>
    <xf numFmtId="0" fontId="9" fillId="5" borderId="4" xfId="0" applyFont="1" applyFill="1" applyBorder="1" applyAlignment="1" applyProtection="1">
      <alignment horizontal="center" vertical="center"/>
      <protection hidden="1"/>
    </xf>
    <xf numFmtId="164" fontId="9" fillId="7" borderId="4" xfId="0" applyNumberFormat="1" applyFont="1" applyFill="1" applyBorder="1" applyAlignment="1" applyProtection="1">
      <alignment horizontal="center" vertical="center"/>
      <protection hidden="1"/>
    </xf>
    <xf numFmtId="0" fontId="9" fillId="5" borderId="6" xfId="0" applyFont="1" applyFill="1" applyBorder="1" applyAlignment="1" applyProtection="1">
      <alignment horizontal="center" vertical="center"/>
      <protection hidden="1"/>
    </xf>
    <xf numFmtId="164" fontId="9" fillId="7" borderId="6" xfId="0" applyNumberFormat="1" applyFont="1" applyFill="1" applyBorder="1" applyAlignment="1" applyProtection="1">
      <alignment horizontal="center" vertical="center"/>
      <protection hidden="1"/>
    </xf>
    <xf numFmtId="164" fontId="9" fillId="0" borderId="4" xfId="0" applyNumberFormat="1" applyFont="1" applyFill="1" applyBorder="1" applyAlignment="1" applyProtection="1">
      <alignment horizontal="center" vertical="center"/>
      <protection hidden="1"/>
    </xf>
    <xf numFmtId="0" fontId="11" fillId="0" borderId="6" xfId="0" applyFont="1" applyBorder="1" applyAlignment="1" applyProtection="1">
      <alignment horizontal="center" vertical="center" wrapText="1"/>
      <protection hidden="1"/>
    </xf>
    <xf numFmtId="0" fontId="15" fillId="0" borderId="4" xfId="0" applyFont="1" applyBorder="1" applyAlignment="1" applyProtection="1">
      <alignment horizontal="center" vertical="center"/>
      <protection hidden="1"/>
    </xf>
    <xf numFmtId="164" fontId="9" fillId="0" borderId="6" xfId="0" applyNumberFormat="1" applyFont="1" applyBorder="1" applyAlignment="1" applyProtection="1">
      <alignment horizontal="center" vertical="center"/>
      <protection hidden="1"/>
    </xf>
    <xf numFmtId="164" fontId="9" fillId="0" borderId="4" xfId="0" applyNumberFormat="1" applyFont="1" applyBorder="1" applyAlignment="1" applyProtection="1">
      <alignment horizontal="center" vertical="center"/>
      <protection hidden="1"/>
    </xf>
    <xf numFmtId="0" fontId="0" fillId="5" borderId="4" xfId="0" applyFill="1" applyBorder="1" applyAlignment="1" applyProtection="1">
      <alignment horizontal="center" vertical="center"/>
      <protection hidden="1"/>
    </xf>
    <xf numFmtId="0" fontId="13" fillId="7" borderId="1" xfId="0" applyFont="1" applyFill="1" applyBorder="1" applyAlignment="1" applyProtection="1">
      <alignment horizontal="center"/>
      <protection hidden="1"/>
    </xf>
    <xf numFmtId="0" fontId="0" fillId="0" borderId="0" xfId="0" applyNumberFormat="1" applyBorder="1"/>
    <xf numFmtId="0" fontId="0" fillId="0" borderId="0" xfId="0" applyNumberFormat="1" applyFont="1" applyBorder="1"/>
    <xf numFmtId="0" fontId="50" fillId="0" borderId="0" xfId="0" applyNumberFormat="1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0" fontId="9" fillId="0" borderId="5" xfId="0" applyFont="1" applyBorder="1" applyAlignment="1" applyProtection="1">
      <alignment horizontal="center" vertic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9" fillId="7" borderId="1" xfId="0" applyFont="1" applyFill="1" applyBorder="1" applyAlignment="1" applyProtection="1">
      <alignment horizontal="center" vertical="center"/>
      <protection hidden="1"/>
    </xf>
    <xf numFmtId="0" fontId="9" fillId="0" borderId="1" xfId="0" applyFont="1" applyFill="1" applyBorder="1" applyAlignment="1" applyProtection="1">
      <alignment vertical="center"/>
      <protection hidden="1"/>
    </xf>
    <xf numFmtId="164" fontId="14" fillId="0" borderId="1" xfId="0" applyNumberFormat="1" applyFont="1" applyFill="1" applyBorder="1" applyAlignment="1" applyProtection="1">
      <alignment horizontal="center" vertical="center"/>
      <protection hidden="1"/>
    </xf>
    <xf numFmtId="0" fontId="18" fillId="7" borderId="0" xfId="0" applyFont="1" applyFill="1" applyAlignment="1" applyProtection="1">
      <alignment vertical="center"/>
      <protection hidden="1"/>
    </xf>
    <xf numFmtId="0" fontId="9" fillId="4" borderId="0" xfId="0" applyFont="1" applyFill="1" applyAlignment="1" applyProtection="1">
      <alignment vertical="center"/>
      <protection hidden="1"/>
    </xf>
    <xf numFmtId="0" fontId="9" fillId="0" borderId="1" xfId="0" applyFont="1" applyFill="1" applyBorder="1" applyAlignment="1" applyProtection="1">
      <alignment horizontal="left" vertical="center"/>
      <protection hidden="1"/>
    </xf>
    <xf numFmtId="0" fontId="9" fillId="14" borderId="4" xfId="0" applyFont="1" applyFill="1" applyBorder="1" applyAlignment="1" applyProtection="1">
      <alignment horizontal="center" vertical="center"/>
      <protection hidden="1"/>
    </xf>
    <xf numFmtId="0" fontId="9" fillId="14" borderId="6" xfId="0" applyFont="1" applyFill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protection hidden="1"/>
    </xf>
    <xf numFmtId="0" fontId="9" fillId="0" borderId="5" xfId="0" applyFont="1" applyBorder="1" applyAlignment="1" applyProtection="1"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left" vertical="center" wrapText="1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62" fillId="0" borderId="14" xfId="6" applyFont="1" applyBorder="1" applyAlignment="1">
      <alignment horizontal="center"/>
    </xf>
    <xf numFmtId="9" fontId="62" fillId="0" borderId="14" xfId="6" applyNumberFormat="1" applyFont="1" applyBorder="1" applyAlignment="1">
      <alignment horizontal="center"/>
    </xf>
    <xf numFmtId="0" fontId="63" fillId="0" borderId="0" xfId="6" applyFont="1" applyAlignment="1">
      <alignment horizontal="right"/>
    </xf>
    <xf numFmtId="0" fontId="17" fillId="0" borderId="4" xfId="0" applyFont="1" applyBorder="1" applyAlignment="1" applyProtection="1">
      <alignment horizontal="center" vertical="center"/>
      <protection hidden="1"/>
    </xf>
    <xf numFmtId="0" fontId="9" fillId="6" borderId="1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9" fillId="6" borderId="1" xfId="0" applyFont="1" applyFill="1" applyBorder="1" applyAlignment="1" applyProtection="1">
      <alignment horizontal="center" vertical="center"/>
      <protection hidden="1"/>
    </xf>
    <xf numFmtId="0" fontId="9" fillId="7" borderId="1" xfId="0" applyFont="1" applyFill="1" applyBorder="1" applyAlignment="1" applyProtection="1">
      <alignment horizontal="center" vertical="center"/>
      <protection hidden="1"/>
    </xf>
    <xf numFmtId="0" fontId="0" fillId="0" borderId="20" xfId="0" applyBorder="1"/>
    <xf numFmtId="0" fontId="0" fillId="0" borderId="0" xfId="0" applyAlignment="1">
      <alignment horizontal="center" vertical="center" wrapText="1"/>
    </xf>
    <xf numFmtId="0" fontId="0" fillId="0" borderId="0" xfId="0" applyBorder="1"/>
    <xf numFmtId="0" fontId="50" fillId="0" borderId="17" xfId="0" applyFont="1" applyBorder="1" applyAlignment="1">
      <alignment horizontal="center"/>
    </xf>
    <xf numFmtId="0" fontId="0" fillId="0" borderId="18" xfId="0" applyBorder="1"/>
    <xf numFmtId="0" fontId="0" fillId="0" borderId="6" xfId="0" applyBorder="1" applyAlignment="1"/>
    <xf numFmtId="0" fontId="0" fillId="0" borderId="1" xfId="0" applyBorder="1" applyAlignment="1"/>
    <xf numFmtId="0" fontId="0" fillId="4" borderId="0" xfId="0" applyNumberFormat="1" applyFill="1" applyBorder="1" applyAlignment="1">
      <alignment horizontal="left" vertical="center" wrapText="1"/>
    </xf>
    <xf numFmtId="0" fontId="0" fillId="4" borderId="0" xfId="0" applyFill="1" applyBorder="1" applyAlignment="1">
      <alignment horizontal="left"/>
    </xf>
    <xf numFmtId="0" fontId="20" fillId="2" borderId="7" xfId="0" applyFont="1" applyFill="1" applyBorder="1" applyAlignment="1" applyProtection="1">
      <alignment horizontal="left" vertical="center" indent="1"/>
      <protection hidden="1"/>
    </xf>
    <xf numFmtId="0" fontId="9" fillId="15" borderId="1" xfId="0" applyFont="1" applyFill="1" applyBorder="1" applyAlignment="1" applyProtection="1">
      <alignment horizontal="center" vertical="center"/>
      <protection hidden="1"/>
    </xf>
    <xf numFmtId="0" fontId="9" fillId="15" borderId="3" xfId="0" applyFont="1" applyFill="1" applyBorder="1" applyAlignment="1" applyProtection="1">
      <alignment horizontal="center" vertical="center"/>
      <protection hidden="1"/>
    </xf>
    <xf numFmtId="0" fontId="17" fillId="6" borderId="1" xfId="0" applyFont="1" applyFill="1" applyBorder="1" applyAlignment="1" applyProtection="1">
      <alignment horizontal="left" vertical="center" wrapText="1"/>
      <protection hidden="1"/>
    </xf>
    <xf numFmtId="0" fontId="17" fillId="6" borderId="1" xfId="0" applyFont="1" applyFill="1" applyBorder="1" applyAlignment="1" applyProtection="1">
      <alignment horizontal="center" vertical="center"/>
      <protection hidden="1"/>
    </xf>
    <xf numFmtId="0" fontId="23" fillId="6" borderId="1" xfId="0" applyFont="1" applyFill="1" applyBorder="1" applyAlignment="1" applyProtection="1">
      <alignment horizontal="center" vertical="center" wrapText="1"/>
      <protection hidden="1"/>
    </xf>
    <xf numFmtId="164" fontId="17" fillId="6" borderId="1" xfId="0" applyNumberFormat="1" applyFont="1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vertical="center" wrapText="1"/>
      <protection hidden="1"/>
    </xf>
    <xf numFmtId="0" fontId="17" fillId="0" borderId="1" xfId="0" applyFont="1" applyFill="1" applyBorder="1" applyAlignment="1" applyProtection="1">
      <alignment horizontal="left" vertical="center"/>
      <protection hidden="1"/>
    </xf>
    <xf numFmtId="0" fontId="14" fillId="0" borderId="1" xfId="0" applyFont="1" applyBorder="1" applyAlignment="1" applyProtection="1">
      <alignment vertical="center"/>
      <protection hidden="1"/>
    </xf>
    <xf numFmtId="0" fontId="14" fillId="0" borderId="1" xfId="0" applyFont="1" applyBorder="1" applyAlignment="1" applyProtection="1">
      <alignment horizontal="center" vertical="center"/>
      <protection hidden="1"/>
    </xf>
    <xf numFmtId="0" fontId="14" fillId="0" borderId="4" xfId="0" applyFont="1" applyBorder="1" applyAlignment="1" applyProtection="1">
      <alignment vertical="center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14" fillId="6" borderId="6" xfId="0" applyFont="1" applyFill="1" applyBorder="1" applyAlignment="1" applyProtection="1">
      <alignment horizontal="center" vertic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14" fillId="6" borderId="1" xfId="0" applyFont="1" applyFill="1" applyBorder="1" applyAlignment="1" applyProtection="1">
      <alignment horizontal="center" vertical="center"/>
      <protection hidden="1"/>
    </xf>
    <xf numFmtId="0" fontId="14" fillId="6" borderId="4" xfId="0" applyFont="1" applyFill="1" applyBorder="1" applyAlignment="1" applyProtection="1">
      <alignment horizontal="center" vertical="center"/>
      <protection hidden="1"/>
    </xf>
    <xf numFmtId="0" fontId="21" fillId="2" borderId="7" xfId="0" applyFont="1" applyFill="1" applyBorder="1" applyAlignment="1" applyProtection="1">
      <alignment horizontal="center" vertical="center" wrapText="1"/>
      <protection hidden="1"/>
    </xf>
    <xf numFmtId="0" fontId="14" fillId="0" borderId="1" xfId="0" applyFont="1" applyBorder="1" applyAlignment="1" applyProtection="1">
      <alignment vertical="center" wrapText="1"/>
      <protection hidden="1"/>
    </xf>
    <xf numFmtId="0" fontId="14" fillId="0" borderId="4" xfId="0" applyFont="1" applyBorder="1" applyAlignment="1" applyProtection="1">
      <alignment vertical="center" wrapText="1"/>
      <protection hidden="1"/>
    </xf>
    <xf numFmtId="0" fontId="21" fillId="2" borderId="7" xfId="0" applyFont="1" applyFill="1" applyBorder="1" applyAlignment="1" applyProtection="1">
      <alignment vertical="center" wrapText="1"/>
      <protection hidden="1"/>
    </xf>
    <xf numFmtId="0" fontId="14" fillId="0" borderId="6" xfId="0" applyFont="1" applyBorder="1" applyAlignment="1" applyProtection="1">
      <alignment vertical="center" wrapText="1"/>
      <protection hidden="1"/>
    </xf>
    <xf numFmtId="0" fontId="21" fillId="2" borderId="7" xfId="0" applyFont="1" applyFill="1" applyBorder="1" applyAlignment="1" applyProtection="1">
      <alignment horizontal="right" vertical="center" wrapText="1"/>
      <protection hidden="1"/>
    </xf>
    <xf numFmtId="0" fontId="21" fillId="2" borderId="7" xfId="0" applyFont="1" applyFill="1" applyBorder="1" applyAlignment="1" applyProtection="1">
      <alignment horizontal="left" vertical="center" wrapText="1"/>
      <protection hidden="1"/>
    </xf>
    <xf numFmtId="0" fontId="14" fillId="2" borderId="7" xfId="0" applyFont="1" applyFill="1" applyBorder="1" applyAlignment="1" applyProtection="1">
      <alignment horizontal="left" vertical="center" wrapText="1"/>
      <protection hidden="1"/>
    </xf>
    <xf numFmtId="0" fontId="14" fillId="7" borderId="0" xfId="0" applyFont="1" applyFill="1" applyAlignment="1" applyProtection="1">
      <alignment horizontal="left" vertical="center" wrapText="1"/>
      <protection hidden="1"/>
    </xf>
    <xf numFmtId="0" fontId="14" fillId="7" borderId="6" xfId="0" applyFont="1" applyFill="1" applyBorder="1" applyAlignment="1" applyProtection="1">
      <alignment vertical="center"/>
      <protection hidden="1"/>
    </xf>
    <xf numFmtId="0" fontId="14" fillId="7" borderId="6" xfId="0" applyFont="1" applyFill="1" applyBorder="1" applyAlignment="1" applyProtection="1">
      <alignment horizontal="center" vertical="center"/>
      <protection hidden="1"/>
    </xf>
    <xf numFmtId="0" fontId="14" fillId="7" borderId="1" xfId="0" applyFont="1" applyFill="1" applyBorder="1" applyAlignment="1" applyProtection="1">
      <alignment vertical="center"/>
      <protection hidden="1"/>
    </xf>
    <xf numFmtId="0" fontId="14" fillId="7" borderId="1" xfId="0" applyFont="1" applyFill="1" applyBorder="1" applyAlignment="1" applyProtection="1">
      <alignment horizontal="center" vertical="center"/>
      <protection hidden="1"/>
    </xf>
    <xf numFmtId="0" fontId="7" fillId="7" borderId="1" xfId="0" applyFont="1" applyFill="1" applyBorder="1" applyAlignment="1" applyProtection="1">
      <alignment horizontal="center" vertical="center"/>
      <protection hidden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15" fillId="0" borderId="1" xfId="0" applyFont="1" applyBorder="1" applyAlignment="1" applyProtection="1">
      <alignment horizontal="center" vertical="center"/>
      <protection hidden="1"/>
    </xf>
    <xf numFmtId="0" fontId="9" fillId="6" borderId="2" xfId="0" applyFont="1" applyFill="1" applyBorder="1" applyAlignment="1" applyProtection="1">
      <alignment vertical="center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9" fillId="0" borderId="24" xfId="0" applyFont="1" applyFill="1" applyBorder="1" applyAlignment="1" applyProtection="1">
      <alignment vertical="center"/>
      <protection hidden="1"/>
    </xf>
    <xf numFmtId="0" fontId="11" fillId="5" borderId="6" xfId="0" applyFont="1" applyFill="1" applyBorder="1" applyAlignment="1" applyProtection="1">
      <alignment horizontal="center" vertical="center" wrapText="1"/>
      <protection hidden="1"/>
    </xf>
    <xf numFmtId="0" fontId="9" fillId="5" borderId="4" xfId="0" applyFont="1" applyFill="1" applyBorder="1" applyAlignment="1" applyProtection="1">
      <alignment horizontal="center"/>
      <protection hidden="1"/>
    </xf>
    <xf numFmtId="0" fontId="16" fillId="9" borderId="6" xfId="0" applyFont="1" applyFill="1" applyBorder="1" applyAlignment="1" applyProtection="1">
      <alignment horizontal="center" vertical="center" wrapText="1"/>
      <protection hidden="1"/>
    </xf>
    <xf numFmtId="0" fontId="16" fillId="9" borderId="6" xfId="0" applyFont="1" applyFill="1" applyBorder="1" applyAlignment="1" applyProtection="1">
      <alignment horizontal="center" vertical="center"/>
      <protection hidden="1"/>
    </xf>
    <xf numFmtId="0" fontId="7" fillId="9" borderId="5" xfId="0" applyFont="1" applyFill="1" applyBorder="1" applyAlignment="1" applyProtection="1">
      <alignment horizontal="center" vertical="center"/>
      <protection hidden="1"/>
    </xf>
    <xf numFmtId="0" fontId="12" fillId="9" borderId="5" xfId="0" applyFont="1" applyFill="1" applyBorder="1" applyAlignment="1" applyProtection="1">
      <alignment horizontal="center" vertical="center" wrapText="1"/>
      <protection hidden="1"/>
    </xf>
    <xf numFmtId="0" fontId="12" fillId="9" borderId="5" xfId="0" applyFont="1" applyFill="1" applyBorder="1" applyAlignment="1" applyProtection="1">
      <alignment horizontal="center" vertical="center"/>
      <protection hidden="1"/>
    </xf>
    <xf numFmtId="0" fontId="11" fillId="9" borderId="5" xfId="0" applyFont="1" applyFill="1" applyBorder="1" applyAlignment="1" applyProtection="1">
      <alignment horizontal="center" vertical="center"/>
      <protection hidden="1"/>
    </xf>
    <xf numFmtId="0" fontId="32" fillId="9" borderId="5" xfId="0" applyFont="1" applyFill="1" applyBorder="1" applyAlignment="1" applyProtection="1">
      <alignment horizontal="center" vertical="center"/>
      <protection hidden="1"/>
    </xf>
    <xf numFmtId="0" fontId="32" fillId="9" borderId="5" xfId="0" applyFont="1" applyFill="1" applyBorder="1" applyAlignment="1" applyProtection="1">
      <alignment horizontal="center" vertical="center" wrapText="1"/>
      <protection hidden="1"/>
    </xf>
    <xf numFmtId="0" fontId="33" fillId="9" borderId="5" xfId="0" applyFont="1" applyFill="1" applyBorder="1" applyAlignment="1" applyProtection="1">
      <alignment horizontal="center" vertical="center" wrapText="1"/>
      <protection hidden="1"/>
    </xf>
    <xf numFmtId="0" fontId="33" fillId="9" borderId="5" xfId="0" applyFont="1" applyFill="1" applyBorder="1" applyAlignment="1" applyProtection="1">
      <alignment horizontal="center" vertical="center"/>
      <protection hidden="1"/>
    </xf>
    <xf numFmtId="0" fontId="0" fillId="7" borderId="24" xfId="0" applyFill="1" applyBorder="1" applyAlignment="1" applyProtection="1">
      <alignment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9" fillId="7" borderId="1" xfId="0" applyFont="1" applyFill="1" applyBorder="1" applyAlignment="1" applyProtection="1">
      <alignment horizontal="center" vertical="center"/>
      <protection hidden="1"/>
    </xf>
    <xf numFmtId="0" fontId="17" fillId="14" borderId="1" xfId="0" applyFont="1" applyFill="1" applyBorder="1" applyAlignment="1" applyProtection="1">
      <alignment horizontal="left" vertical="center"/>
      <protection hidden="1"/>
    </xf>
    <xf numFmtId="0" fontId="17" fillId="14" borderId="1" xfId="0" applyFont="1" applyFill="1" applyBorder="1" applyAlignment="1" applyProtection="1">
      <alignment horizontal="center" vertical="center"/>
      <protection hidden="1"/>
    </xf>
    <xf numFmtId="0" fontId="22" fillId="14" borderId="1" xfId="0" applyFont="1" applyFill="1" applyBorder="1" applyAlignment="1" applyProtection="1">
      <alignment horizontal="center" vertical="center"/>
      <protection hidden="1"/>
    </xf>
    <xf numFmtId="0" fontId="10" fillId="7" borderId="0" xfId="0" applyFont="1" applyFill="1" applyAlignment="1" applyProtection="1">
      <protection hidden="1"/>
    </xf>
    <xf numFmtId="0" fontId="6" fillId="0" borderId="6" xfId="0" applyFont="1" applyBorder="1" applyAlignment="1" applyProtection="1">
      <alignment vertical="center"/>
      <protection hidden="1"/>
    </xf>
    <xf numFmtId="0" fontId="6" fillId="0" borderId="1" xfId="0" applyFont="1" applyBorder="1" applyAlignment="1" applyProtection="1">
      <alignment vertical="center"/>
      <protection hidden="1"/>
    </xf>
    <xf numFmtId="0" fontId="9" fillId="0" borderId="1" xfId="0" applyFont="1" applyBorder="1" applyAlignment="1" applyProtection="1">
      <alignment horizontal="left" vertical="top" wrapText="1"/>
      <protection hidden="1"/>
    </xf>
    <xf numFmtId="0" fontId="11" fillId="5" borderId="1" xfId="0" applyFont="1" applyFill="1" applyBorder="1" applyAlignment="1" applyProtection="1">
      <alignment horizontal="left" vertical="center" wrapText="1" indent="3"/>
      <protection hidden="1"/>
    </xf>
    <xf numFmtId="0" fontId="13" fillId="5" borderId="1" xfId="0" applyFont="1" applyFill="1" applyBorder="1" applyAlignment="1" applyProtection="1">
      <alignment horizontal="center"/>
      <protection hidden="1"/>
    </xf>
    <xf numFmtId="0" fontId="11" fillId="16" borderId="1" xfId="0" applyFont="1" applyFill="1" applyBorder="1" applyAlignment="1" applyProtection="1">
      <alignment horizontal="center" vertical="center" wrapText="1"/>
      <protection hidden="1"/>
    </xf>
    <xf numFmtId="164" fontId="9" fillId="16" borderId="1" xfId="0" applyNumberFormat="1" applyFont="1" applyFill="1" applyBorder="1" applyAlignment="1" applyProtection="1">
      <alignment horizontal="center" vertical="center"/>
      <protection hidden="1"/>
    </xf>
    <xf numFmtId="0" fontId="9" fillId="7" borderId="0" xfId="0" applyFont="1" applyFill="1" applyBorder="1" applyProtection="1">
      <protection hidden="1"/>
    </xf>
    <xf numFmtId="0" fontId="9" fillId="7" borderId="0" xfId="0" applyFont="1" applyFill="1" applyBorder="1" applyAlignment="1" applyProtection="1">
      <alignment horizontal="left" vertical="center" wrapText="1"/>
      <protection hidden="1"/>
    </xf>
    <xf numFmtId="0" fontId="9" fillId="7" borderId="1" xfId="0" applyFont="1" applyFill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/>
      <protection hidden="1"/>
    </xf>
    <xf numFmtId="0" fontId="17" fillId="0" borderId="6" xfId="0" applyFont="1" applyBorder="1" applyAlignment="1" applyProtection="1">
      <alignment horizontal="center" vertical="center"/>
      <protection hidden="1"/>
    </xf>
    <xf numFmtId="0" fontId="9" fillId="0" borderId="5" xfId="0" applyFont="1" applyBorder="1" applyAlignment="1" applyProtection="1">
      <alignment horizontal="center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9" fillId="7" borderId="4" xfId="0" applyFont="1" applyFill="1" applyBorder="1" applyAlignment="1" applyProtection="1">
      <alignment horizontal="center" vertical="center"/>
      <protection hidden="1"/>
    </xf>
    <xf numFmtId="0" fontId="9" fillId="7" borderId="6" xfId="0" applyFont="1" applyFill="1" applyBorder="1" applyAlignment="1" applyProtection="1">
      <alignment horizontal="center" vertical="center"/>
      <protection hidden="1"/>
    </xf>
    <xf numFmtId="0" fontId="11" fillId="7" borderId="1" xfId="0" applyFont="1" applyFill="1" applyBorder="1" applyAlignment="1" applyProtection="1">
      <alignment horizontal="center" vertical="center" wrapText="1"/>
      <protection hidden="1"/>
    </xf>
    <xf numFmtId="0" fontId="9" fillId="7" borderId="0" xfId="0" applyFont="1" applyFill="1" applyBorder="1" applyAlignment="1" applyProtection="1">
      <alignment horizontal="center" vertical="center"/>
      <protection hidden="1"/>
    </xf>
    <xf numFmtId="0" fontId="9" fillId="7" borderId="1" xfId="0" applyFont="1" applyFill="1" applyBorder="1" applyAlignment="1" applyProtection="1">
      <alignment horizontal="center" vertical="center"/>
      <protection hidden="1"/>
    </xf>
    <xf numFmtId="0" fontId="9" fillId="7" borderId="6" xfId="0" applyFont="1" applyFill="1" applyBorder="1" applyAlignment="1" applyProtection="1">
      <alignment horizontal="center" vertical="center"/>
      <protection hidden="1"/>
    </xf>
    <xf numFmtId="0" fontId="14" fillId="0" borderId="1" xfId="0" applyFont="1" applyBorder="1" applyAlignment="1" applyProtection="1">
      <alignment horizontal="center" vertical="center"/>
      <protection hidden="1"/>
    </xf>
    <xf numFmtId="169" fontId="14" fillId="7" borderId="1" xfId="0" applyNumberFormat="1" applyFont="1" applyFill="1" applyBorder="1" applyAlignment="1" applyProtection="1">
      <alignment horizontal="center" vertical="center"/>
      <protection hidden="1"/>
    </xf>
    <xf numFmtId="169" fontId="14" fillId="7" borderId="6" xfId="0" applyNumberFormat="1" applyFont="1" applyFill="1" applyBorder="1" applyAlignment="1" applyProtection="1">
      <alignment horizontal="center" vertical="center"/>
      <protection hidden="1"/>
    </xf>
    <xf numFmtId="0" fontId="13" fillId="7" borderId="0" xfId="0" applyFont="1" applyFill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/>
      <protection hidden="1"/>
    </xf>
    <xf numFmtId="0" fontId="9" fillId="0" borderId="4" xfId="0" applyFont="1" applyBorder="1" applyAlignment="1" applyProtection="1">
      <alignment horizontal="center"/>
      <protection hidden="1"/>
    </xf>
    <xf numFmtId="0" fontId="9" fillId="0" borderId="6" xfId="0" applyFont="1" applyBorder="1" applyAlignment="1" applyProtection="1">
      <alignment horizontal="center"/>
      <protection hidden="1"/>
    </xf>
    <xf numFmtId="0" fontId="70" fillId="0" borderId="0" xfId="4" applyNumberFormat="1" applyFont="1" applyFill="1" applyBorder="1" applyAlignment="1">
      <alignment horizontal="left" vertical="top" wrapText="1"/>
    </xf>
    <xf numFmtId="0" fontId="5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/>
    <xf numFmtId="0" fontId="9" fillId="7" borderId="1" xfId="0" applyFont="1" applyFill="1" applyBorder="1" applyAlignment="1" applyProtection="1">
      <alignment horizontal="center" vertical="center"/>
      <protection hidden="1"/>
    </xf>
    <xf numFmtId="0" fontId="9" fillId="7" borderId="1" xfId="0" applyFont="1" applyFill="1" applyBorder="1" applyAlignment="1" applyProtection="1">
      <alignment vertical="center" wrapText="1"/>
      <protection hidden="1"/>
    </xf>
    <xf numFmtId="0" fontId="9" fillId="7" borderId="0" xfId="0" applyFont="1" applyFill="1" applyBorder="1" applyAlignment="1" applyProtection="1">
      <alignment horizontal="center" vertical="center"/>
      <protection hidden="1"/>
    </xf>
    <xf numFmtId="0" fontId="0" fillId="7" borderId="0" xfId="0" applyFill="1" applyBorder="1" applyAlignment="1" applyProtection="1">
      <alignment horizontal="center" vertical="center"/>
      <protection hidden="1"/>
    </xf>
    <xf numFmtId="0" fontId="10" fillId="7" borderId="0" xfId="0" applyFont="1" applyFill="1" applyBorder="1" applyAlignment="1" applyProtection="1">
      <alignment horizontal="center" vertical="center"/>
      <protection hidden="1"/>
    </xf>
    <xf numFmtId="0" fontId="9" fillId="7" borderId="24" xfId="0" applyFont="1" applyFill="1" applyBorder="1" applyAlignment="1" applyProtection="1">
      <alignment horizontal="center" vertical="center"/>
      <protection hidden="1"/>
    </xf>
    <xf numFmtId="0" fontId="9" fillId="16" borderId="1" xfId="0" applyFont="1" applyFill="1" applyBorder="1" applyAlignment="1" applyProtection="1">
      <alignment horizontal="left" vertical="center"/>
      <protection hidden="1"/>
    </xf>
    <xf numFmtId="0" fontId="71" fillId="0" borderId="20" xfId="3" applyNumberFormat="1" applyFont="1" applyFill="1" applyBorder="1" applyAlignment="1">
      <alignment vertical="center"/>
    </xf>
    <xf numFmtId="0" fontId="9" fillId="16" borderId="1" xfId="0" applyFont="1" applyFill="1" applyBorder="1" applyAlignment="1" applyProtection="1">
      <alignment vertical="center" wrapText="1"/>
      <protection hidden="1"/>
    </xf>
    <xf numFmtId="0" fontId="9" fillId="16" borderId="1" xfId="0" applyFont="1" applyFill="1" applyBorder="1" applyAlignment="1" applyProtection="1">
      <alignment horizontal="center" vertical="center"/>
      <protection hidden="1"/>
    </xf>
    <xf numFmtId="164" fontId="14" fillId="16" borderId="6" xfId="0" applyNumberFormat="1" applyFont="1" applyFill="1" applyBorder="1" applyAlignment="1" applyProtection="1">
      <alignment horizontal="center" vertical="center"/>
      <protection hidden="1"/>
    </xf>
    <xf numFmtId="0" fontId="14" fillId="15" borderId="1" xfId="0" applyFont="1" applyFill="1" applyBorder="1" applyAlignment="1" applyProtection="1">
      <alignment vertical="center" wrapText="1"/>
      <protection hidden="1"/>
    </xf>
    <xf numFmtId="0" fontId="14" fillId="15" borderId="1" xfId="0" applyFont="1" applyFill="1" applyBorder="1" applyAlignment="1" applyProtection="1">
      <alignment horizontal="center" vertical="center"/>
      <protection hidden="1"/>
    </xf>
    <xf numFmtId="0" fontId="14" fillId="15" borderId="6" xfId="0" applyFont="1" applyFill="1" applyBorder="1" applyAlignment="1" applyProtection="1">
      <alignment vertical="center" wrapText="1"/>
      <protection hidden="1"/>
    </xf>
    <xf numFmtId="0" fontId="14" fillId="15" borderId="6" xfId="0" applyFont="1" applyFill="1" applyBorder="1" applyAlignment="1" applyProtection="1">
      <alignment horizontal="center" vertical="center"/>
      <protection hidden="1"/>
    </xf>
    <xf numFmtId="164" fontId="14" fillId="15" borderId="1" xfId="0" applyNumberFormat="1" applyFont="1" applyFill="1" applyBorder="1" applyAlignment="1" applyProtection="1">
      <alignment horizontal="center" vertical="center"/>
      <protection hidden="1"/>
    </xf>
    <xf numFmtId="164" fontId="14" fillId="15" borderId="6" xfId="0" applyNumberFormat="1" applyFont="1" applyFill="1" applyBorder="1" applyAlignment="1" applyProtection="1">
      <alignment horizontal="center" vertical="center"/>
      <protection hidden="1"/>
    </xf>
    <xf numFmtId="0" fontId="9" fillId="7" borderId="1" xfId="0" applyFont="1" applyFill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9" fillId="7" borderId="6" xfId="0" applyFont="1" applyFill="1" applyBorder="1" applyAlignment="1" applyProtection="1">
      <alignment horizontal="center" vertical="center"/>
      <protection hidden="1"/>
    </xf>
    <xf numFmtId="0" fontId="14" fillId="0" borderId="1" xfId="0" applyFont="1" applyBorder="1" applyAlignment="1" applyProtection="1">
      <alignment horizontal="center" vertical="center"/>
      <protection hidden="1"/>
    </xf>
    <xf numFmtId="0" fontId="21" fillId="0" borderId="12" xfId="0" applyFont="1" applyFill="1" applyBorder="1" applyAlignment="1" applyProtection="1">
      <alignment horizontal="center"/>
      <protection hidden="1"/>
    </xf>
    <xf numFmtId="0" fontId="9" fillId="0" borderId="12" xfId="0" applyFont="1" applyBorder="1" applyAlignment="1" applyProtection="1">
      <alignment horizontal="center"/>
      <protection hidden="1"/>
    </xf>
    <xf numFmtId="0" fontId="21" fillId="7" borderId="12" xfId="0" applyFont="1" applyFill="1" applyBorder="1" applyAlignment="1" applyProtection="1">
      <alignment horizontal="center"/>
      <protection hidden="1"/>
    </xf>
    <xf numFmtId="0" fontId="21" fillId="0" borderId="6" xfId="0" applyFont="1" applyFill="1" applyBorder="1" applyAlignment="1" applyProtection="1">
      <protection hidden="1"/>
    </xf>
    <xf numFmtId="0" fontId="20" fillId="2" borderId="2" xfId="0" applyFont="1" applyFill="1" applyBorder="1" applyAlignment="1" applyProtection="1">
      <alignment horizontal="center" vertical="center"/>
      <protection hidden="1"/>
    </xf>
    <xf numFmtId="0" fontId="20" fillId="2" borderId="3" xfId="0" applyFont="1" applyFill="1" applyBorder="1" applyAlignment="1" applyProtection="1">
      <alignment horizontal="center" vertical="center" wrapText="1"/>
      <protection hidden="1"/>
    </xf>
    <xf numFmtId="0" fontId="20" fillId="2" borderId="1" xfId="0" applyFont="1" applyFill="1" applyBorder="1" applyAlignment="1" applyProtection="1">
      <alignment horizontal="center" vertical="center" wrapText="1"/>
      <protection hidden="1"/>
    </xf>
    <xf numFmtId="0" fontId="19" fillId="2" borderId="1" xfId="0" applyFont="1" applyFill="1" applyBorder="1" applyAlignment="1" applyProtection="1">
      <alignment horizontal="center" vertical="center" wrapText="1"/>
      <protection hidden="1"/>
    </xf>
    <xf numFmtId="0" fontId="19" fillId="2" borderId="3" xfId="0" applyFont="1" applyFill="1" applyBorder="1" applyAlignment="1" applyProtection="1">
      <alignment horizontal="center" vertical="center" wrapText="1"/>
      <protection hidden="1"/>
    </xf>
    <xf numFmtId="0" fontId="0" fillId="17" borderId="20" xfId="0" applyNumberFormat="1" applyFont="1" applyFill="1" applyBorder="1"/>
    <xf numFmtId="0" fontId="0" fillId="17" borderId="20" xfId="3" applyNumberFormat="1" applyFont="1" applyFill="1" applyBorder="1"/>
    <xf numFmtId="0" fontId="0" fillId="0" borderId="20" xfId="3" applyNumberFormat="1" applyFont="1" applyBorder="1"/>
    <xf numFmtId="0" fontId="70" fillId="17" borderId="20" xfId="4" applyNumberFormat="1" applyFont="1" applyFill="1" applyBorder="1" applyAlignment="1">
      <alignment horizontal="left" vertical="top" wrapText="1"/>
    </xf>
    <xf numFmtId="0" fontId="70" fillId="0" borderId="20" xfId="4" applyNumberFormat="1" applyFont="1" applyBorder="1" applyAlignment="1">
      <alignment horizontal="left" vertical="top" wrapText="1"/>
    </xf>
    <xf numFmtId="0" fontId="70" fillId="0" borderId="18" xfId="4" applyNumberFormat="1" applyFont="1" applyBorder="1" applyAlignment="1">
      <alignment horizontal="left" vertical="top" wrapText="1"/>
    </xf>
    <xf numFmtId="0" fontId="50" fillId="12" borderId="0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 applyProtection="1">
      <alignment horizontal="left" vertical="center" wrapText="1"/>
      <protection hidden="1"/>
    </xf>
    <xf numFmtId="0" fontId="14" fillId="7" borderId="1" xfId="0" applyFont="1" applyFill="1" applyBorder="1" applyAlignment="1" applyProtection="1">
      <alignment horizontal="center" vertical="center" wrapText="1"/>
      <protection hidden="1"/>
    </xf>
    <xf numFmtId="0" fontId="72" fillId="0" borderId="1" xfId="0" applyFont="1" applyBorder="1" applyAlignment="1" applyProtection="1">
      <alignment horizontal="center" vertical="center" wrapText="1"/>
      <protection hidden="1"/>
    </xf>
    <xf numFmtId="0" fontId="14" fillId="0" borderId="1" xfId="0" applyFont="1" applyFill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9" fillId="0" borderId="6" xfId="0" applyFont="1" applyFill="1" applyBorder="1" applyAlignment="1" applyProtection="1">
      <alignment horizontal="center" vertical="center"/>
      <protection hidden="1"/>
    </xf>
    <xf numFmtId="0" fontId="9" fillId="0" borderId="6" xfId="0" applyFont="1" applyFill="1" applyBorder="1" applyAlignment="1" applyProtection="1">
      <alignment horizontal="center" vertical="center"/>
      <protection hidden="1"/>
    </xf>
    <xf numFmtId="0" fontId="9" fillId="0" borderId="6" xfId="0" applyFont="1" applyFill="1" applyBorder="1" applyAlignment="1" applyProtection="1">
      <alignment horizontal="left" vertical="center"/>
      <protection hidden="1"/>
    </xf>
    <xf numFmtId="0" fontId="9" fillId="6" borderId="1" xfId="0" applyFont="1" applyFill="1" applyBorder="1" applyAlignment="1" applyProtection="1">
      <alignment horizontal="left" vertical="center"/>
      <protection hidden="1"/>
    </xf>
    <xf numFmtId="0" fontId="14" fillId="15" borderId="4" xfId="0" applyFont="1" applyFill="1" applyBorder="1" applyAlignment="1" applyProtection="1">
      <alignment vertical="center"/>
      <protection hidden="1"/>
    </xf>
    <xf numFmtId="0" fontId="14" fillId="15" borderId="4" xfId="0" applyFont="1" applyFill="1" applyBorder="1" applyAlignment="1" applyProtection="1">
      <alignment horizontal="center" vertical="center"/>
      <protection hidden="1"/>
    </xf>
    <xf numFmtId="0" fontId="73" fillId="0" borderId="22" xfId="3" applyNumberFormat="1" applyFont="1" applyFill="1" applyBorder="1" applyAlignment="1">
      <alignment vertical="center"/>
    </xf>
    <xf numFmtId="164" fontId="9" fillId="15" borderId="1" xfId="0" applyNumberFormat="1" applyFont="1" applyFill="1" applyBorder="1" applyAlignment="1" applyProtection="1">
      <alignment horizontal="center" vertical="center"/>
      <protection hidden="1"/>
    </xf>
    <xf numFmtId="0" fontId="5" fillId="2" borderId="7" xfId="0" applyFont="1" applyFill="1" applyBorder="1" applyAlignment="1" applyProtection="1">
      <alignment horizontal="left" vertical="center"/>
      <protection hidden="1"/>
    </xf>
    <xf numFmtId="0" fontId="18" fillId="7" borderId="0" xfId="0" applyFont="1" applyFill="1" applyAlignment="1" applyProtection="1">
      <alignment horizontal="left" vertical="center"/>
      <protection hidden="1"/>
    </xf>
    <xf numFmtId="0" fontId="18" fillId="7" borderId="0" xfId="0" applyFont="1" applyFill="1" applyBorder="1" applyAlignment="1" applyProtection="1">
      <alignment horizontal="center" vertical="center"/>
      <protection hidden="1"/>
    </xf>
    <xf numFmtId="0" fontId="18" fillId="7" borderId="0" xfId="0" applyFont="1" applyFill="1" applyBorder="1" applyProtection="1">
      <protection hidden="1"/>
    </xf>
    <xf numFmtId="0" fontId="18" fillId="7" borderId="0" xfId="0" applyFont="1" applyFill="1" applyBorder="1" applyAlignment="1" applyProtection="1">
      <alignment horizontal="left" vertical="center"/>
      <protection hidden="1"/>
    </xf>
    <xf numFmtId="0" fontId="18" fillId="7" borderId="0" xfId="0" applyFont="1" applyFill="1" applyBorder="1" applyAlignment="1" applyProtection="1">
      <alignment horizontal="right" vertical="center"/>
      <protection hidden="1"/>
    </xf>
    <xf numFmtId="0" fontId="74" fillId="0" borderId="0" xfId="8" applyNumberFormat="1" applyFont="1"/>
    <xf numFmtId="0" fontId="75" fillId="0" borderId="0" xfId="8" applyNumberFormat="1" applyFont="1"/>
    <xf numFmtId="0" fontId="56" fillId="7" borderId="0" xfId="0" applyFont="1" applyFill="1" applyAlignment="1" applyProtection="1">
      <alignment horizontal="right" vertical="center"/>
      <protection hidden="1"/>
    </xf>
    <xf numFmtId="0" fontId="15" fillId="13" borderId="2" xfId="0" applyFont="1" applyFill="1" applyBorder="1" applyAlignment="1" applyProtection="1">
      <alignment horizontal="center" vertical="center"/>
      <protection locked="0" hidden="1"/>
    </xf>
    <xf numFmtId="0" fontId="15" fillId="13" borderId="3" xfId="0" applyFont="1" applyFill="1" applyBorder="1" applyAlignment="1" applyProtection="1">
      <alignment horizontal="center" vertical="center"/>
      <protection locked="0" hidden="1"/>
    </xf>
    <xf numFmtId="0" fontId="57" fillId="7" borderId="0" xfId="0" applyFont="1" applyFill="1" applyAlignment="1" applyProtection="1">
      <alignment horizontal="center" vertical="center"/>
      <protection hidden="1"/>
    </xf>
    <xf numFmtId="0" fontId="51" fillId="2" borderId="1" xfId="0" applyFont="1" applyFill="1" applyBorder="1" applyAlignment="1" applyProtection="1">
      <alignment horizontal="center" vertical="center"/>
      <protection hidden="1"/>
    </xf>
    <xf numFmtId="0" fontId="13" fillId="7" borderId="0" xfId="0" applyFont="1" applyFill="1" applyBorder="1" applyAlignment="1" applyProtection="1">
      <alignment horizontal="center" vertical="center"/>
      <protection hidden="1"/>
    </xf>
    <xf numFmtId="0" fontId="9" fillId="7" borderId="0" xfId="0" applyFont="1" applyFill="1" applyBorder="1" applyAlignment="1" applyProtection="1">
      <alignment horizontal="center" vertical="center"/>
      <protection hidden="1"/>
    </xf>
    <xf numFmtId="0" fontId="61" fillId="2" borderId="2" xfId="0" applyFont="1" applyFill="1" applyBorder="1" applyAlignment="1" applyProtection="1">
      <alignment horizontal="center" vertical="center"/>
      <protection hidden="1"/>
    </xf>
    <xf numFmtId="0" fontId="61" fillId="2" borderId="3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7" xfId="0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0" fillId="7" borderId="0" xfId="0" applyFill="1" applyBorder="1" applyAlignment="1" applyProtection="1">
      <alignment horizontal="center" vertical="center"/>
      <protection hidden="1"/>
    </xf>
    <xf numFmtId="0" fontId="9" fillId="7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Fill="1" applyBorder="1" applyAlignment="1" applyProtection="1">
      <alignment horizontal="center" vertical="center"/>
      <protection hidden="1"/>
    </xf>
    <xf numFmtId="0" fontId="0" fillId="7" borderId="7" xfId="0" applyFill="1" applyBorder="1" applyAlignment="1" applyProtection="1">
      <alignment horizontal="center" vertical="center"/>
      <protection hidden="1"/>
    </xf>
    <xf numFmtId="0" fontId="9" fillId="9" borderId="2" xfId="0" applyFont="1" applyFill="1" applyBorder="1" applyAlignment="1" applyProtection="1">
      <alignment horizontal="center" vertical="center"/>
      <protection hidden="1"/>
    </xf>
    <xf numFmtId="0" fontId="9" fillId="9" borderId="3" xfId="0" applyFont="1" applyFill="1" applyBorder="1" applyAlignment="1" applyProtection="1">
      <alignment horizontal="center" vertical="center"/>
      <protection hidden="1"/>
    </xf>
    <xf numFmtId="0" fontId="9" fillId="6" borderId="2" xfId="0" applyFont="1" applyFill="1" applyBorder="1" applyAlignment="1" applyProtection="1">
      <alignment horizontal="center" vertical="center"/>
      <protection hidden="1"/>
    </xf>
    <xf numFmtId="0" fontId="9" fillId="6" borderId="3" xfId="0" applyFont="1" applyFill="1" applyBorder="1" applyAlignment="1" applyProtection="1">
      <alignment horizontal="center" vertical="center"/>
      <protection hidden="1"/>
    </xf>
    <xf numFmtId="0" fontId="9" fillId="7" borderId="7" xfId="0" applyFont="1" applyFill="1" applyBorder="1" applyAlignment="1" applyProtection="1">
      <alignment horizontal="center" vertical="center"/>
      <protection hidden="1"/>
    </xf>
    <xf numFmtId="0" fontId="9" fillId="15" borderId="2" xfId="0" applyFont="1" applyFill="1" applyBorder="1" applyAlignment="1" applyProtection="1">
      <alignment horizontal="center" vertical="center"/>
      <protection hidden="1"/>
    </xf>
    <xf numFmtId="0" fontId="9" fillId="15" borderId="7" xfId="0" applyFont="1" applyFill="1" applyBorder="1" applyAlignment="1" applyProtection="1">
      <alignment horizontal="center" vertical="center"/>
      <protection hidden="1"/>
    </xf>
    <xf numFmtId="0" fontId="10" fillId="16" borderId="2" xfId="0" applyFont="1" applyFill="1" applyBorder="1" applyAlignment="1" applyProtection="1">
      <alignment horizontal="center" vertical="center"/>
      <protection hidden="1"/>
    </xf>
    <xf numFmtId="0" fontId="10" fillId="16" borderId="3" xfId="0" applyFont="1" applyFill="1" applyBorder="1" applyAlignment="1" applyProtection="1">
      <alignment horizontal="center" vertical="center"/>
      <protection hidden="1"/>
    </xf>
    <xf numFmtId="0" fontId="10" fillId="7" borderId="0" xfId="0" applyFont="1" applyFill="1" applyAlignment="1" applyProtection="1">
      <alignment horizontal="right" vertical="center"/>
      <protection hidden="1"/>
    </xf>
    <xf numFmtId="0" fontId="9" fillId="15" borderId="3" xfId="0" applyFont="1" applyFill="1" applyBorder="1" applyAlignment="1" applyProtection="1">
      <alignment horizontal="center" vertical="center"/>
      <protection hidden="1"/>
    </xf>
    <xf numFmtId="0" fontId="0" fillId="5" borderId="2" xfId="0" applyFill="1" applyBorder="1" applyAlignment="1" applyProtection="1">
      <alignment horizontal="center" vertical="center"/>
      <protection hidden="1"/>
    </xf>
    <xf numFmtId="0" fontId="0" fillId="5" borderId="3" xfId="0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10" fillId="13" borderId="2" xfId="0" applyFont="1" applyFill="1" applyBorder="1" applyAlignment="1" applyProtection="1">
      <alignment horizontal="center" vertical="center"/>
      <protection locked="0" hidden="1"/>
    </xf>
    <xf numFmtId="0" fontId="10" fillId="13" borderId="3" xfId="0" applyFont="1" applyFill="1" applyBorder="1" applyAlignment="1" applyProtection="1">
      <alignment horizontal="center" vertical="center"/>
      <protection locked="0" hidden="1"/>
    </xf>
    <xf numFmtId="0" fontId="9" fillId="0" borderId="2" xfId="0" applyFont="1" applyBorder="1" applyAlignment="1" applyProtection="1">
      <alignment horizontal="center" vertical="center"/>
      <protection hidden="1"/>
    </xf>
    <xf numFmtId="0" fontId="9" fillId="0" borderId="3" xfId="0" applyFont="1" applyBorder="1" applyAlignment="1" applyProtection="1">
      <alignment horizontal="center" vertical="center"/>
      <protection hidden="1"/>
    </xf>
    <xf numFmtId="0" fontId="10" fillId="13" borderId="1" xfId="0" applyFont="1" applyFill="1" applyBorder="1" applyAlignment="1" applyProtection="1">
      <alignment horizontal="center" vertical="center"/>
      <protection locked="0" hidden="1"/>
    </xf>
    <xf numFmtId="0" fontId="13" fillId="7" borderId="1" xfId="0" applyFont="1" applyFill="1" applyBorder="1" applyAlignment="1" applyProtection="1">
      <alignment horizontal="left" vertical="center"/>
      <protection hidden="1"/>
    </xf>
    <xf numFmtId="0" fontId="43" fillId="7" borderId="2" xfId="0" applyFont="1" applyFill="1" applyBorder="1" applyAlignment="1" applyProtection="1">
      <alignment horizontal="left" vertical="center" wrapText="1"/>
      <protection hidden="1"/>
    </xf>
    <xf numFmtId="0" fontId="43" fillId="7" borderId="7" xfId="0" applyFont="1" applyFill="1" applyBorder="1" applyAlignment="1" applyProtection="1">
      <alignment horizontal="left" vertical="center" wrapText="1"/>
      <protection hidden="1"/>
    </xf>
    <xf numFmtId="0" fontId="43" fillId="7" borderId="3" xfId="0" applyFont="1" applyFill="1" applyBorder="1" applyAlignment="1" applyProtection="1">
      <alignment horizontal="left" vertical="center" wrapText="1"/>
      <protection hidden="1"/>
    </xf>
    <xf numFmtId="0" fontId="58" fillId="7" borderId="0" xfId="0" applyFont="1" applyFill="1" applyBorder="1" applyAlignment="1" applyProtection="1">
      <alignment horizontal="center" vertical="center"/>
      <protection hidden="1"/>
    </xf>
    <xf numFmtId="0" fontId="41" fillId="7" borderId="2" xfId="0" applyFont="1" applyFill="1" applyBorder="1" applyAlignment="1" applyProtection="1">
      <alignment horizontal="center" vertical="center"/>
      <protection hidden="1"/>
    </xf>
    <xf numFmtId="0" fontId="43" fillId="7" borderId="10" xfId="0" applyFont="1" applyFill="1" applyBorder="1" applyAlignment="1" applyProtection="1">
      <alignment horizontal="left" wrapText="1"/>
      <protection hidden="1"/>
    </xf>
    <xf numFmtId="0" fontId="43" fillId="7" borderId="8" xfId="0" applyFont="1" applyFill="1" applyBorder="1" applyAlignment="1" applyProtection="1">
      <alignment horizontal="left" wrapText="1"/>
      <protection hidden="1"/>
    </xf>
    <xf numFmtId="0" fontId="43" fillId="7" borderId="11" xfId="0" applyFont="1" applyFill="1" applyBorder="1" applyAlignment="1" applyProtection="1">
      <alignment horizontal="left" wrapText="1"/>
      <protection hidden="1"/>
    </xf>
    <xf numFmtId="0" fontId="43" fillId="7" borderId="2" xfId="0" applyFont="1" applyFill="1" applyBorder="1" applyAlignment="1" applyProtection="1">
      <alignment horizontal="center" vertical="center"/>
      <protection hidden="1"/>
    </xf>
    <xf numFmtId="0" fontId="44" fillId="7" borderId="12" xfId="0" applyFont="1" applyFill="1" applyBorder="1" applyAlignment="1" applyProtection="1">
      <alignment horizontal="center" vertical="center" wrapText="1"/>
      <protection hidden="1"/>
    </xf>
    <xf numFmtId="0" fontId="44" fillId="7" borderId="13" xfId="0" applyFont="1" applyFill="1" applyBorder="1" applyAlignment="1" applyProtection="1">
      <alignment horizontal="center" vertical="center" wrapText="1"/>
      <protection hidden="1"/>
    </xf>
    <xf numFmtId="0" fontId="44" fillId="7" borderId="9" xfId="0" applyFont="1" applyFill="1" applyBorder="1" applyAlignment="1" applyProtection="1">
      <alignment horizontal="center" vertical="center" wrapText="1"/>
      <protection hidden="1"/>
    </xf>
    <xf numFmtId="0" fontId="41" fillId="7" borderId="10" xfId="0" applyFont="1" applyFill="1" applyBorder="1" applyAlignment="1" applyProtection="1">
      <alignment horizontal="center" vertical="center"/>
      <protection hidden="1"/>
    </xf>
    <xf numFmtId="0" fontId="43" fillId="7" borderId="10" xfId="0" applyFont="1" applyFill="1" applyBorder="1" applyAlignment="1" applyProtection="1">
      <alignment horizontal="center" vertical="center"/>
      <protection hidden="1"/>
    </xf>
    <xf numFmtId="0" fontId="44" fillId="7" borderId="24" xfId="0" applyFont="1" applyFill="1" applyBorder="1" applyAlignment="1" applyProtection="1">
      <alignment horizontal="center" vertical="center" wrapText="1"/>
      <protection hidden="1"/>
    </xf>
    <xf numFmtId="0" fontId="44" fillId="7" borderId="0" xfId="0" applyFont="1" applyFill="1" applyBorder="1" applyAlignment="1" applyProtection="1">
      <alignment horizontal="center" vertical="center" wrapText="1"/>
      <protection hidden="1"/>
    </xf>
    <xf numFmtId="0" fontId="44" fillId="7" borderId="25" xfId="0" applyFont="1" applyFill="1" applyBorder="1" applyAlignment="1" applyProtection="1">
      <alignment horizontal="center" vertical="center" wrapText="1"/>
      <protection hidden="1"/>
    </xf>
    <xf numFmtId="0" fontId="43" fillId="7" borderId="12" xfId="0" applyFont="1" applyFill="1" applyBorder="1" applyAlignment="1" applyProtection="1">
      <alignment horizontal="left" vertical="center" wrapText="1"/>
      <protection hidden="1"/>
    </xf>
    <xf numFmtId="0" fontId="43" fillId="7" borderId="13" xfId="0" applyFont="1" applyFill="1" applyBorder="1" applyAlignment="1" applyProtection="1">
      <alignment horizontal="left" vertical="center" wrapText="1"/>
      <protection hidden="1"/>
    </xf>
    <xf numFmtId="0" fontId="43" fillId="7" borderId="9" xfId="0" applyFont="1" applyFill="1" applyBorder="1" applyAlignment="1" applyProtection="1">
      <alignment horizontal="left" vertical="center" wrapText="1"/>
      <protection hidden="1"/>
    </xf>
    <xf numFmtId="0" fontId="43" fillId="7" borderId="2" xfId="0" applyFont="1" applyFill="1" applyBorder="1" applyAlignment="1" applyProtection="1">
      <alignment horizontal="center" vertical="center" wrapText="1"/>
      <protection hidden="1"/>
    </xf>
    <xf numFmtId="0" fontId="21" fillId="10" borderId="2" xfId="0" applyFont="1" applyFill="1" applyBorder="1" applyAlignment="1" applyProtection="1">
      <alignment horizontal="center" vertical="center"/>
      <protection hidden="1"/>
    </xf>
    <xf numFmtId="0" fontId="21" fillId="10" borderId="7" xfId="0" applyFont="1" applyFill="1" applyBorder="1" applyAlignment="1" applyProtection="1">
      <alignment horizontal="center" vertical="center"/>
      <protection hidden="1"/>
    </xf>
    <xf numFmtId="0" fontId="21" fillId="10" borderId="3" xfId="0" applyFont="1" applyFill="1" applyBorder="1" applyAlignment="1" applyProtection="1">
      <alignment horizontal="center" vertical="center"/>
      <protection hidden="1"/>
    </xf>
    <xf numFmtId="0" fontId="33" fillId="9" borderId="2" xfId="0" applyFont="1" applyFill="1" applyBorder="1" applyAlignment="1" applyProtection="1">
      <alignment horizontal="right" vertical="center" wrapText="1"/>
      <protection hidden="1"/>
    </xf>
    <xf numFmtId="0" fontId="33" fillId="9" borderId="7" xfId="0" applyFont="1" applyFill="1" applyBorder="1" applyAlignment="1" applyProtection="1">
      <alignment horizontal="right" vertical="center" wrapText="1"/>
      <protection hidden="1"/>
    </xf>
    <xf numFmtId="0" fontId="32" fillId="9" borderId="7" xfId="0" applyFont="1" applyFill="1" applyBorder="1" applyAlignment="1" applyProtection="1">
      <alignment horizontal="left" vertical="center" wrapText="1"/>
      <protection hidden="1"/>
    </xf>
    <xf numFmtId="0" fontId="32" fillId="9" borderId="3" xfId="0" applyFont="1" applyFill="1" applyBorder="1" applyAlignment="1" applyProtection="1">
      <alignment horizontal="left" vertical="center" wrapText="1"/>
      <protection hidden="1"/>
    </xf>
    <xf numFmtId="0" fontId="21" fillId="10" borderId="6" xfId="0" applyFont="1" applyFill="1" applyBorder="1" applyAlignment="1" applyProtection="1">
      <alignment horizontal="center" vertical="center" wrapText="1"/>
      <protection hidden="1"/>
    </xf>
    <xf numFmtId="0" fontId="21" fillId="10" borderId="5" xfId="0" applyFont="1" applyFill="1" applyBorder="1" applyAlignment="1" applyProtection="1">
      <alignment horizontal="center" vertical="center" wrapText="1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9" fillId="6" borderId="1" xfId="0" applyFont="1" applyFill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0" fontId="17" fillId="0" borderId="5" xfId="0" applyFont="1" applyBorder="1" applyAlignment="1" applyProtection="1">
      <alignment horizontal="center" vertical="center"/>
      <protection hidden="1"/>
    </xf>
    <xf numFmtId="0" fontId="17" fillId="0" borderId="6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/>
      <protection hidden="1"/>
    </xf>
    <xf numFmtId="0" fontId="10" fillId="7" borderId="0" xfId="0" applyFont="1" applyFill="1" applyAlignment="1" applyProtection="1">
      <alignment horizontal="center"/>
      <protection hidden="1"/>
    </xf>
    <xf numFmtId="0" fontId="9" fillId="7" borderId="1" xfId="0" applyFont="1" applyFill="1" applyBorder="1" applyAlignment="1" applyProtection="1">
      <alignment horizontal="center" vertical="center" wrapText="1"/>
      <protection hidden="1"/>
    </xf>
    <xf numFmtId="0" fontId="9" fillId="0" borderId="5" xfId="0" applyFont="1" applyBorder="1" applyAlignment="1" applyProtection="1">
      <alignment horizontal="center"/>
      <protection hidden="1"/>
    </xf>
    <xf numFmtId="0" fontId="9" fillId="0" borderId="6" xfId="0" applyFont="1" applyBorder="1" applyAlignment="1" applyProtection="1">
      <alignment horizontal="center"/>
      <protection hidden="1"/>
    </xf>
    <xf numFmtId="0" fontId="57" fillId="0" borderId="0" xfId="0" applyFont="1" applyAlignment="1" applyProtection="1">
      <alignment horizontal="center"/>
      <protection hidden="1"/>
    </xf>
    <xf numFmtId="0" fontId="9" fillId="7" borderId="4" xfId="0" applyFont="1" applyFill="1" applyBorder="1" applyAlignment="1" applyProtection="1">
      <alignment horizontal="center"/>
      <protection hidden="1"/>
    </xf>
    <xf numFmtId="0" fontId="9" fillId="7" borderId="5" xfId="0" applyFont="1" applyFill="1" applyBorder="1" applyAlignment="1" applyProtection="1">
      <alignment horizontal="center"/>
      <protection hidden="1"/>
    </xf>
    <xf numFmtId="0" fontId="9" fillId="7" borderId="6" xfId="0" applyFont="1" applyFill="1" applyBorder="1" applyAlignment="1" applyProtection="1">
      <alignment horizontal="center"/>
      <protection hidden="1"/>
    </xf>
    <xf numFmtId="0" fontId="9" fillId="7" borderId="2" xfId="0" applyFont="1" applyFill="1" applyBorder="1" applyAlignment="1" applyProtection="1">
      <alignment horizontal="center" vertical="center"/>
      <protection hidden="1"/>
    </xf>
    <xf numFmtId="0" fontId="9" fillId="7" borderId="3" xfId="0" applyFont="1" applyFill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/>
      <protection hidden="1"/>
    </xf>
    <xf numFmtId="0" fontId="10" fillId="0" borderId="3" xfId="0" applyFont="1" applyBorder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14" fillId="0" borderId="5" xfId="0" applyFont="1" applyBorder="1" applyAlignment="1" applyProtection="1">
      <alignment horizontal="center" vertic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14" fillId="0" borderId="4" xfId="0" applyFont="1" applyFill="1" applyBorder="1" applyAlignment="1" applyProtection="1">
      <alignment horizontal="center" vertical="center"/>
      <protection hidden="1"/>
    </xf>
    <xf numFmtId="0" fontId="14" fillId="0" borderId="5" xfId="0" applyFont="1" applyFill="1" applyBorder="1" applyAlignment="1" applyProtection="1">
      <alignment horizontal="center" vertical="center"/>
      <protection hidden="1"/>
    </xf>
    <xf numFmtId="0" fontId="14" fillId="0" borderId="6" xfId="0" applyFont="1" applyFill="1" applyBorder="1" applyAlignment="1" applyProtection="1">
      <alignment horizontal="center" vertical="center"/>
      <protection hidden="1"/>
    </xf>
    <xf numFmtId="0" fontId="10" fillId="7" borderId="0" xfId="0" applyFont="1" applyFill="1" applyBorder="1" applyAlignment="1" applyProtection="1">
      <alignment horizontal="center" vertical="center" wrapText="1"/>
      <protection hidden="1"/>
    </xf>
    <xf numFmtId="0" fontId="10" fillId="7" borderId="0" xfId="0" applyFont="1" applyFill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9" fillId="0" borderId="5" xfId="0" applyFont="1" applyBorder="1" applyAlignment="1" applyProtection="1">
      <alignment horizontal="center" vertic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57" fillId="7" borderId="0" xfId="0" applyFont="1" applyFill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 vertical="center"/>
      <protection hidden="1"/>
    </xf>
    <xf numFmtId="0" fontId="51" fillId="2" borderId="2" xfId="0" applyFont="1" applyFill="1" applyBorder="1" applyAlignment="1" applyProtection="1">
      <alignment horizontal="center" vertical="center"/>
      <protection hidden="1"/>
    </xf>
    <xf numFmtId="0" fontId="51" fillId="2" borderId="3" xfId="0" applyFont="1" applyFill="1" applyBorder="1" applyAlignment="1" applyProtection="1">
      <alignment horizontal="center" vertical="center"/>
      <protection hidden="1"/>
    </xf>
    <xf numFmtId="0" fontId="0" fillId="15" borderId="1" xfId="0" applyFill="1" applyBorder="1" applyAlignment="1" applyProtection="1">
      <alignment horizontal="center" vertical="center"/>
      <protection hidden="1"/>
    </xf>
    <xf numFmtId="0" fontId="15" fillId="7" borderId="0" xfId="0" applyFont="1" applyFill="1" applyBorder="1" applyAlignment="1" applyProtection="1">
      <alignment horizontal="center" vertical="center"/>
      <protection hidden="1"/>
    </xf>
    <xf numFmtId="0" fontId="31" fillId="7" borderId="4" xfId="0" applyFont="1" applyFill="1" applyBorder="1" applyAlignment="1" applyProtection="1">
      <alignment horizontal="center"/>
      <protection hidden="1"/>
    </xf>
    <xf numFmtId="0" fontId="31" fillId="7" borderId="5" xfId="0" applyFont="1" applyFill="1" applyBorder="1" applyAlignment="1" applyProtection="1">
      <alignment horizontal="center"/>
      <protection hidden="1"/>
    </xf>
    <xf numFmtId="0" fontId="31" fillId="7" borderId="6" xfId="0" applyFont="1" applyFill="1" applyBorder="1" applyAlignment="1" applyProtection="1">
      <alignment horizontal="center"/>
      <protection hidden="1"/>
    </xf>
    <xf numFmtId="0" fontId="9" fillId="7" borderId="4" xfId="0" applyFont="1" applyFill="1" applyBorder="1" applyAlignment="1" applyProtection="1">
      <alignment horizontal="center" vertical="center"/>
      <protection hidden="1"/>
    </xf>
    <xf numFmtId="0" fontId="9" fillId="7" borderId="5" xfId="0" applyFont="1" applyFill="1" applyBorder="1" applyAlignment="1" applyProtection="1">
      <alignment horizontal="center" vertical="center"/>
      <protection hidden="1"/>
    </xf>
    <xf numFmtId="0" fontId="9" fillId="7" borderId="6" xfId="0" applyFont="1" applyFill="1" applyBorder="1" applyAlignment="1" applyProtection="1">
      <alignment horizontal="center" vertical="center"/>
      <protection hidden="1"/>
    </xf>
    <xf numFmtId="0" fontId="57" fillId="7" borderId="0" xfId="0" applyFont="1" applyFill="1" applyAlignment="1" applyProtection="1">
      <alignment horizontal="center" vertical="top"/>
      <protection hidden="1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36" fillId="0" borderId="1" xfId="0" applyFont="1" applyBorder="1" applyAlignment="1" applyProtection="1">
      <alignment horizontal="center" wrapText="1"/>
      <protection hidden="1"/>
    </xf>
    <xf numFmtId="0" fontId="14" fillId="0" borderId="1" xfId="0" applyFont="1" applyBorder="1" applyAlignment="1" applyProtection="1">
      <alignment horizontal="center" vertical="center"/>
      <protection hidden="1"/>
    </xf>
    <xf numFmtId="0" fontId="0" fillId="7" borderId="4" xfId="0" applyFill="1" applyBorder="1" applyAlignment="1" applyProtection="1">
      <alignment horizontal="center"/>
      <protection hidden="1"/>
    </xf>
    <xf numFmtId="0" fontId="0" fillId="7" borderId="5" xfId="0" applyFill="1" applyBorder="1" applyAlignment="1" applyProtection="1">
      <alignment horizontal="center"/>
      <protection hidden="1"/>
    </xf>
    <xf numFmtId="0" fontId="0" fillId="7" borderId="6" xfId="0" applyFill="1" applyBorder="1" applyAlignment="1" applyProtection="1">
      <alignment horizontal="center"/>
      <protection hidden="1"/>
    </xf>
    <xf numFmtId="0" fontId="36" fillId="0" borderId="4" xfId="0" applyFont="1" applyBorder="1" applyAlignment="1" applyProtection="1">
      <alignment horizontal="center" wrapText="1"/>
      <protection hidden="1"/>
    </xf>
    <xf numFmtId="0" fontId="36" fillId="0" borderId="6" xfId="0" applyFont="1" applyBorder="1" applyAlignment="1" applyProtection="1">
      <alignment horizontal="center" wrapText="1"/>
      <protection hidden="1"/>
    </xf>
    <xf numFmtId="0" fontId="9" fillId="0" borderId="4" xfId="0" applyFont="1" applyFill="1" applyBorder="1" applyAlignment="1" applyProtection="1">
      <alignment horizontal="center" vertical="center"/>
      <protection hidden="1"/>
    </xf>
    <xf numFmtId="0" fontId="9" fillId="0" borderId="5" xfId="0" applyFont="1" applyFill="1" applyBorder="1" applyAlignment="1" applyProtection="1">
      <alignment horizontal="center" vertical="center"/>
      <protection hidden="1"/>
    </xf>
    <xf numFmtId="0" fontId="9" fillId="0" borderId="6" xfId="0" applyFont="1" applyFill="1" applyBorder="1" applyAlignment="1" applyProtection="1">
      <alignment horizontal="center" vertical="center"/>
      <protection hidden="1"/>
    </xf>
    <xf numFmtId="0" fontId="21" fillId="7" borderId="4" xfId="0" applyFont="1" applyFill="1" applyBorder="1" applyAlignment="1" applyProtection="1">
      <alignment horizontal="center"/>
      <protection hidden="1"/>
    </xf>
    <xf numFmtId="0" fontId="21" fillId="7" borderId="5" xfId="0" applyFont="1" applyFill="1" applyBorder="1" applyAlignment="1" applyProtection="1">
      <alignment horizontal="center"/>
      <protection hidden="1"/>
    </xf>
    <xf numFmtId="0" fontId="21" fillId="7" borderId="6" xfId="0" applyFont="1" applyFill="1" applyBorder="1" applyAlignment="1" applyProtection="1">
      <alignment horizontal="center"/>
      <protection hidden="1"/>
    </xf>
    <xf numFmtId="0" fontId="21" fillId="0" borderId="4" xfId="0" applyFont="1" applyFill="1" applyBorder="1" applyAlignment="1" applyProtection="1">
      <alignment horizontal="center"/>
      <protection hidden="1"/>
    </xf>
    <xf numFmtId="0" fontId="21" fillId="0" borderId="5" xfId="0" applyFont="1" applyFill="1" applyBorder="1" applyAlignment="1" applyProtection="1">
      <alignment horizontal="center"/>
      <protection hidden="1"/>
    </xf>
    <xf numFmtId="0" fontId="21" fillId="0" borderId="6" xfId="0" applyFont="1" applyFill="1" applyBorder="1" applyAlignment="1" applyProtection="1">
      <alignment horizontal="center"/>
      <protection hidden="1"/>
    </xf>
    <xf numFmtId="0" fontId="15" fillId="7" borderId="0" xfId="0" applyFont="1" applyFill="1" applyAlignment="1" applyProtection="1">
      <alignment horizontal="center" vertical="center"/>
      <protection hidden="1"/>
    </xf>
    <xf numFmtId="0" fontId="20" fillId="0" borderId="4" xfId="0" applyFont="1" applyFill="1" applyBorder="1" applyAlignment="1" applyProtection="1">
      <alignment horizontal="center"/>
      <protection hidden="1"/>
    </xf>
    <xf numFmtId="0" fontId="20" fillId="0" borderId="5" xfId="0" applyFont="1" applyFill="1" applyBorder="1" applyAlignment="1" applyProtection="1">
      <alignment horizontal="center"/>
      <protection hidden="1"/>
    </xf>
    <xf numFmtId="0" fontId="20" fillId="0" borderId="6" xfId="0" applyFont="1" applyFill="1" applyBorder="1" applyAlignment="1" applyProtection="1">
      <alignment horizontal="center"/>
      <protection hidden="1"/>
    </xf>
    <xf numFmtId="0" fontId="15" fillId="7" borderId="0" xfId="0" applyFont="1" applyFill="1" applyBorder="1" applyAlignment="1" applyProtection="1">
      <alignment horizontal="center"/>
      <protection hidden="1"/>
    </xf>
    <xf numFmtId="0" fontId="51" fillId="7" borderId="0" xfId="0" applyFont="1" applyFill="1" applyBorder="1" applyAlignment="1" applyProtection="1">
      <alignment horizontal="center"/>
      <protection hidden="1"/>
    </xf>
    <xf numFmtId="0" fontId="18" fillId="7" borderId="0" xfId="0" applyFont="1" applyFill="1" applyBorder="1" applyAlignment="1" applyProtection="1">
      <alignment horizontal="center" vertical="center"/>
      <protection hidden="1"/>
    </xf>
    <xf numFmtId="0" fontId="4" fillId="7" borderId="0" xfId="0" applyFont="1" applyFill="1" applyBorder="1" applyAlignment="1" applyProtection="1">
      <alignment horizontal="center" vertical="center"/>
      <protection hidden="1"/>
    </xf>
    <xf numFmtId="0" fontId="51" fillId="7" borderId="0" xfId="0" applyFont="1" applyFill="1" applyAlignment="1" applyProtection="1">
      <alignment horizontal="center"/>
      <protection hidden="1"/>
    </xf>
    <xf numFmtId="0" fontId="0" fillId="0" borderId="0" xfId="8" applyNumberFormat="1" applyFont="1" applyBorder="1" applyAlignment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/>
      <protection hidden="1"/>
    </xf>
    <xf numFmtId="0" fontId="21" fillId="7" borderId="5" xfId="0" applyFont="1" applyFill="1" applyBorder="1" applyAlignment="1" applyProtection="1">
      <alignment horizontal="center" vertical="center"/>
      <protection hidden="1"/>
    </xf>
    <xf numFmtId="0" fontId="21" fillId="7" borderId="6" xfId="0" applyFont="1" applyFill="1" applyBorder="1" applyAlignment="1" applyProtection="1">
      <alignment horizontal="center" vertical="center"/>
      <protection hidden="1"/>
    </xf>
    <xf numFmtId="0" fontId="64" fillId="0" borderId="0" xfId="6" applyFont="1" applyFill="1" applyAlignment="1">
      <alignment horizontal="right"/>
    </xf>
    <xf numFmtId="0" fontId="64" fillId="0" borderId="0" xfId="6" applyFont="1" applyAlignment="1">
      <alignment horizontal="right"/>
    </xf>
    <xf numFmtId="0" fontId="62" fillId="0" borderId="14" xfId="6" applyFont="1" applyBorder="1" applyAlignment="1">
      <alignment horizontal="center"/>
    </xf>
    <xf numFmtId="9" fontId="62" fillId="0" borderId="14" xfId="6" applyNumberFormat="1" applyFont="1" applyBorder="1" applyAlignment="1">
      <alignment horizontal="center"/>
    </xf>
    <xf numFmtId="0" fontId="68" fillId="2" borderId="18" xfId="7" applyFont="1" applyFill="1" applyBorder="1" applyAlignment="1">
      <alignment horizontal="center" vertical="center"/>
    </xf>
    <xf numFmtId="0" fontId="62" fillId="5" borderId="14" xfId="7" applyFont="1" applyFill="1" applyBorder="1" applyAlignment="1">
      <alignment horizontal="center" vertical="center"/>
    </xf>
    <xf numFmtId="0" fontId="62" fillId="5" borderId="14" xfId="6" applyFont="1" applyFill="1" applyBorder="1" applyAlignment="1">
      <alignment horizontal="center"/>
    </xf>
    <xf numFmtId="0" fontId="68" fillId="2" borderId="14" xfId="6" applyFont="1" applyFill="1" applyBorder="1" applyAlignment="1">
      <alignment horizontal="center"/>
    </xf>
    <xf numFmtId="0" fontId="63" fillId="0" borderId="0" xfId="6" applyFont="1" applyAlignment="1">
      <alignment horizontal="right"/>
    </xf>
    <xf numFmtId="0" fontId="66" fillId="0" borderId="0" xfId="6" applyFont="1" applyAlignment="1">
      <alignment horizontal="center" vertical="center"/>
    </xf>
    <xf numFmtId="0" fontId="62" fillId="5" borderId="21" xfId="7" applyFont="1" applyFill="1" applyBorder="1" applyAlignment="1">
      <alignment horizontal="center" vertical="center"/>
    </xf>
    <xf numFmtId="0" fontId="62" fillId="5" borderId="18" xfId="7" applyFont="1" applyFill="1" applyBorder="1" applyAlignment="1">
      <alignment horizontal="center" vertical="center"/>
    </xf>
    <xf numFmtId="0" fontId="62" fillId="0" borderId="0" xfId="6" applyFont="1" applyAlignment="1">
      <alignment horizontal="left" vertical="center"/>
    </xf>
  </cellXfs>
  <cellStyles count="9">
    <cellStyle name="Денежный" xfId="3" builtinId="4"/>
    <cellStyle name="Денежный 2" xfId="5"/>
    <cellStyle name="Обычный" xfId="0" builtinId="0"/>
    <cellStyle name="Обычный 2" xfId="4"/>
    <cellStyle name="Обычный 4 2" xfId="7"/>
    <cellStyle name="Обычный 7" xfId="6"/>
    <cellStyle name="Процентный" xfId="1" builtinId="5"/>
    <cellStyle name="Процентный 2" xfId="2"/>
    <cellStyle name="Финансовый 4 3 5 4" xfId="8"/>
  </cellStyles>
  <dxfs count="7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#,##0.00\ &quot;₽&quot;"/>
    </dxf>
    <dxf>
      <numFmt numFmtId="164" formatCode="#,##0.00\ &quot;₽&quot;"/>
    </dxf>
    <dxf>
      <numFmt numFmtId="164" formatCode="#,##0.00\ &quot;₽&quot;"/>
    </dxf>
    <dxf>
      <numFmt numFmtId="164" formatCode="#,##0.00\ &quot;₽&quot;"/>
    </dxf>
    <dxf>
      <numFmt numFmtId="164" formatCode="#,##0.00\ &quot;₽&quot;"/>
    </dxf>
    <dxf>
      <numFmt numFmtId="0" formatCode="General"/>
    </dxf>
    <dxf>
      <numFmt numFmtId="0" formatCode="General"/>
    </dxf>
    <dxf>
      <numFmt numFmtId="0" formatCode="General"/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9"/>
        </patternFill>
      </fill>
      <alignment horizontal="center" vertical="center" textRotation="0" wrapText="0" indent="0" justifyLastLine="0" shrinkToFit="0" readingOrder="0"/>
    </dxf>
    <dxf>
      <numFmt numFmtId="0" formatCode="General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diagonalUp="0" diagonalDown="0">
        <left/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numFmt numFmtId="0" formatCode="General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3.png"/><Relationship Id="rId13" Type="http://schemas.openxmlformats.org/officeDocument/2006/relationships/image" Target="../media/image238.jpeg"/><Relationship Id="rId18" Type="http://schemas.openxmlformats.org/officeDocument/2006/relationships/image" Target="../media/image243.jpeg"/><Relationship Id="rId26" Type="http://schemas.openxmlformats.org/officeDocument/2006/relationships/image" Target="../media/image251.jpeg"/><Relationship Id="rId3" Type="http://schemas.openxmlformats.org/officeDocument/2006/relationships/image" Target="../media/image228.png"/><Relationship Id="rId21" Type="http://schemas.openxmlformats.org/officeDocument/2006/relationships/image" Target="../media/image246.jpeg"/><Relationship Id="rId7" Type="http://schemas.openxmlformats.org/officeDocument/2006/relationships/image" Target="../media/image232.png"/><Relationship Id="rId12" Type="http://schemas.openxmlformats.org/officeDocument/2006/relationships/image" Target="../media/image237.png"/><Relationship Id="rId17" Type="http://schemas.openxmlformats.org/officeDocument/2006/relationships/image" Target="../media/image242.jpeg"/><Relationship Id="rId25" Type="http://schemas.openxmlformats.org/officeDocument/2006/relationships/image" Target="../media/image250.jpeg"/><Relationship Id="rId2" Type="http://schemas.openxmlformats.org/officeDocument/2006/relationships/image" Target="../media/image227.jpeg"/><Relationship Id="rId16" Type="http://schemas.openxmlformats.org/officeDocument/2006/relationships/image" Target="../media/image241.png"/><Relationship Id="rId20" Type="http://schemas.openxmlformats.org/officeDocument/2006/relationships/image" Target="../media/image245.jpeg"/><Relationship Id="rId29" Type="http://schemas.openxmlformats.org/officeDocument/2006/relationships/image" Target="../media/image254.jpeg"/><Relationship Id="rId1" Type="http://schemas.openxmlformats.org/officeDocument/2006/relationships/image" Target="../media/image226.jpeg"/><Relationship Id="rId6" Type="http://schemas.openxmlformats.org/officeDocument/2006/relationships/image" Target="../media/image231.png"/><Relationship Id="rId11" Type="http://schemas.openxmlformats.org/officeDocument/2006/relationships/image" Target="../media/image236.png"/><Relationship Id="rId24" Type="http://schemas.openxmlformats.org/officeDocument/2006/relationships/image" Target="../media/image249.jpeg"/><Relationship Id="rId5" Type="http://schemas.openxmlformats.org/officeDocument/2006/relationships/image" Target="../media/image230.png"/><Relationship Id="rId15" Type="http://schemas.openxmlformats.org/officeDocument/2006/relationships/image" Target="../media/image240.png"/><Relationship Id="rId23" Type="http://schemas.openxmlformats.org/officeDocument/2006/relationships/image" Target="../media/image248.jpeg"/><Relationship Id="rId28" Type="http://schemas.openxmlformats.org/officeDocument/2006/relationships/image" Target="../media/image253.jpeg"/><Relationship Id="rId10" Type="http://schemas.openxmlformats.org/officeDocument/2006/relationships/image" Target="../media/image235.jpeg"/><Relationship Id="rId19" Type="http://schemas.openxmlformats.org/officeDocument/2006/relationships/image" Target="../media/image244.jpeg"/><Relationship Id="rId4" Type="http://schemas.openxmlformats.org/officeDocument/2006/relationships/image" Target="../media/image229.jpeg"/><Relationship Id="rId9" Type="http://schemas.openxmlformats.org/officeDocument/2006/relationships/image" Target="../media/image234.jpeg"/><Relationship Id="rId14" Type="http://schemas.openxmlformats.org/officeDocument/2006/relationships/image" Target="../media/image239.jpeg"/><Relationship Id="rId22" Type="http://schemas.openxmlformats.org/officeDocument/2006/relationships/image" Target="../media/image247.jpeg"/><Relationship Id="rId27" Type="http://schemas.openxmlformats.org/officeDocument/2006/relationships/image" Target="../media/image252.jpeg"/><Relationship Id="rId30" Type="http://schemas.openxmlformats.org/officeDocument/2006/relationships/image" Target="../media/image255.png"/></Relationships>
</file>

<file path=xl/drawings/_rels/drawing1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9.jpeg"/><Relationship Id="rId117" Type="http://schemas.openxmlformats.org/officeDocument/2006/relationships/image" Target="../media/image369.jpeg"/><Relationship Id="rId21" Type="http://schemas.openxmlformats.org/officeDocument/2006/relationships/image" Target="../media/image274.jpeg"/><Relationship Id="rId42" Type="http://schemas.openxmlformats.org/officeDocument/2006/relationships/image" Target="../media/image295.jpeg"/><Relationship Id="rId47" Type="http://schemas.openxmlformats.org/officeDocument/2006/relationships/image" Target="../media/image300.png"/><Relationship Id="rId63" Type="http://schemas.openxmlformats.org/officeDocument/2006/relationships/image" Target="../media/image316.jpeg"/><Relationship Id="rId68" Type="http://schemas.openxmlformats.org/officeDocument/2006/relationships/image" Target="../media/image321.jpeg"/><Relationship Id="rId84" Type="http://schemas.openxmlformats.org/officeDocument/2006/relationships/image" Target="../media/image337.jpeg"/><Relationship Id="rId89" Type="http://schemas.openxmlformats.org/officeDocument/2006/relationships/image" Target="../media/image342.jpeg"/><Relationship Id="rId112" Type="http://schemas.openxmlformats.org/officeDocument/2006/relationships/image" Target="../media/image364.jpeg"/><Relationship Id="rId133" Type="http://schemas.openxmlformats.org/officeDocument/2006/relationships/image" Target="../media/image385.png"/><Relationship Id="rId138" Type="http://schemas.openxmlformats.org/officeDocument/2006/relationships/image" Target="../media/image390.png"/><Relationship Id="rId154" Type="http://schemas.openxmlformats.org/officeDocument/2006/relationships/image" Target="../media/image406.png"/><Relationship Id="rId159" Type="http://schemas.openxmlformats.org/officeDocument/2006/relationships/image" Target="../media/image146.png"/><Relationship Id="rId170" Type="http://schemas.openxmlformats.org/officeDocument/2006/relationships/image" Target="../media/image420.emf"/><Relationship Id="rId16" Type="http://schemas.openxmlformats.org/officeDocument/2006/relationships/image" Target="../media/image269.emf"/><Relationship Id="rId107" Type="http://schemas.openxmlformats.org/officeDocument/2006/relationships/image" Target="../media/image360.png"/><Relationship Id="rId11" Type="http://schemas.openxmlformats.org/officeDocument/2006/relationships/image" Target="../media/image265.emf"/><Relationship Id="rId32" Type="http://schemas.openxmlformats.org/officeDocument/2006/relationships/image" Target="../media/image285.emf"/><Relationship Id="rId37" Type="http://schemas.openxmlformats.org/officeDocument/2006/relationships/image" Target="../media/image290.emf"/><Relationship Id="rId53" Type="http://schemas.openxmlformats.org/officeDocument/2006/relationships/image" Target="../media/image306.jpeg"/><Relationship Id="rId58" Type="http://schemas.openxmlformats.org/officeDocument/2006/relationships/image" Target="../media/image311.jpeg"/><Relationship Id="rId74" Type="http://schemas.openxmlformats.org/officeDocument/2006/relationships/image" Target="../media/image327.jpeg"/><Relationship Id="rId79" Type="http://schemas.openxmlformats.org/officeDocument/2006/relationships/image" Target="../media/image332.jpeg"/><Relationship Id="rId102" Type="http://schemas.openxmlformats.org/officeDocument/2006/relationships/image" Target="../media/image355.png"/><Relationship Id="rId123" Type="http://schemas.openxmlformats.org/officeDocument/2006/relationships/image" Target="../media/image375.png"/><Relationship Id="rId128" Type="http://schemas.openxmlformats.org/officeDocument/2006/relationships/image" Target="../media/image380.png"/><Relationship Id="rId144" Type="http://schemas.openxmlformats.org/officeDocument/2006/relationships/image" Target="../media/image396.png"/><Relationship Id="rId149" Type="http://schemas.openxmlformats.org/officeDocument/2006/relationships/image" Target="../media/image401.png"/><Relationship Id="rId5" Type="http://schemas.openxmlformats.org/officeDocument/2006/relationships/image" Target="../media/image259.emf"/><Relationship Id="rId90" Type="http://schemas.openxmlformats.org/officeDocument/2006/relationships/image" Target="../media/image343.jpeg"/><Relationship Id="rId95" Type="http://schemas.openxmlformats.org/officeDocument/2006/relationships/image" Target="../media/image348.jpeg"/><Relationship Id="rId160" Type="http://schemas.openxmlformats.org/officeDocument/2006/relationships/image" Target="../media/image411.jpeg"/><Relationship Id="rId165" Type="http://schemas.openxmlformats.org/officeDocument/2006/relationships/image" Target="../media/image416.png"/><Relationship Id="rId22" Type="http://schemas.openxmlformats.org/officeDocument/2006/relationships/image" Target="../media/image275.png"/><Relationship Id="rId27" Type="http://schemas.openxmlformats.org/officeDocument/2006/relationships/image" Target="../media/image280.jpeg"/><Relationship Id="rId43" Type="http://schemas.openxmlformats.org/officeDocument/2006/relationships/image" Target="../media/image296.jpeg"/><Relationship Id="rId48" Type="http://schemas.openxmlformats.org/officeDocument/2006/relationships/image" Target="../media/image301.png"/><Relationship Id="rId64" Type="http://schemas.openxmlformats.org/officeDocument/2006/relationships/image" Target="../media/image317.jpeg"/><Relationship Id="rId69" Type="http://schemas.openxmlformats.org/officeDocument/2006/relationships/image" Target="../media/image322.jpeg"/><Relationship Id="rId113" Type="http://schemas.openxmlformats.org/officeDocument/2006/relationships/image" Target="../media/image365.jpeg"/><Relationship Id="rId118" Type="http://schemas.openxmlformats.org/officeDocument/2006/relationships/image" Target="../media/image370.png"/><Relationship Id="rId134" Type="http://schemas.openxmlformats.org/officeDocument/2006/relationships/image" Target="../media/image386.png"/><Relationship Id="rId139" Type="http://schemas.openxmlformats.org/officeDocument/2006/relationships/image" Target="../media/image391.png"/><Relationship Id="rId80" Type="http://schemas.openxmlformats.org/officeDocument/2006/relationships/image" Target="../media/image333.jpeg"/><Relationship Id="rId85" Type="http://schemas.openxmlformats.org/officeDocument/2006/relationships/image" Target="../media/image338.jpeg"/><Relationship Id="rId150" Type="http://schemas.openxmlformats.org/officeDocument/2006/relationships/image" Target="../media/image402.png"/><Relationship Id="rId155" Type="http://schemas.openxmlformats.org/officeDocument/2006/relationships/image" Target="../media/image407.png"/><Relationship Id="rId171" Type="http://schemas.openxmlformats.org/officeDocument/2006/relationships/image" Target="../media/image421.png"/><Relationship Id="rId12" Type="http://schemas.openxmlformats.org/officeDocument/2006/relationships/image" Target="../media/image266.jpeg"/><Relationship Id="rId17" Type="http://schemas.openxmlformats.org/officeDocument/2006/relationships/image" Target="../media/image270.jpeg"/><Relationship Id="rId33" Type="http://schemas.openxmlformats.org/officeDocument/2006/relationships/image" Target="../media/image286.jpeg"/><Relationship Id="rId38" Type="http://schemas.openxmlformats.org/officeDocument/2006/relationships/image" Target="../media/image291.emf"/><Relationship Id="rId59" Type="http://schemas.openxmlformats.org/officeDocument/2006/relationships/image" Target="../media/image312.png"/><Relationship Id="rId103" Type="http://schemas.openxmlformats.org/officeDocument/2006/relationships/image" Target="../media/image356.png"/><Relationship Id="rId108" Type="http://schemas.openxmlformats.org/officeDocument/2006/relationships/image" Target="../media/image361.png"/><Relationship Id="rId124" Type="http://schemas.openxmlformats.org/officeDocument/2006/relationships/image" Target="../media/image376.png"/><Relationship Id="rId129" Type="http://schemas.openxmlformats.org/officeDocument/2006/relationships/image" Target="../media/image381.png"/><Relationship Id="rId54" Type="http://schemas.openxmlformats.org/officeDocument/2006/relationships/image" Target="../media/image307.jpeg"/><Relationship Id="rId70" Type="http://schemas.openxmlformats.org/officeDocument/2006/relationships/image" Target="../media/image323.jpeg"/><Relationship Id="rId75" Type="http://schemas.openxmlformats.org/officeDocument/2006/relationships/image" Target="../media/image328.jpeg"/><Relationship Id="rId91" Type="http://schemas.openxmlformats.org/officeDocument/2006/relationships/image" Target="../media/image344.jpeg"/><Relationship Id="rId96" Type="http://schemas.openxmlformats.org/officeDocument/2006/relationships/image" Target="../media/image349.jpeg"/><Relationship Id="rId140" Type="http://schemas.openxmlformats.org/officeDocument/2006/relationships/image" Target="../media/image392.png"/><Relationship Id="rId145" Type="http://schemas.openxmlformats.org/officeDocument/2006/relationships/image" Target="../media/image397.png"/><Relationship Id="rId161" Type="http://schemas.openxmlformats.org/officeDocument/2006/relationships/image" Target="../media/image412.png"/><Relationship Id="rId166" Type="http://schemas.openxmlformats.org/officeDocument/2006/relationships/image" Target="../media/image417.png"/><Relationship Id="rId1" Type="http://schemas.openxmlformats.org/officeDocument/2006/relationships/image" Target="../media/image256.jpeg"/><Relationship Id="rId6" Type="http://schemas.openxmlformats.org/officeDocument/2006/relationships/image" Target="../media/image260.jpeg"/><Relationship Id="rId15" Type="http://schemas.openxmlformats.org/officeDocument/2006/relationships/image" Target="../media/image268.jpeg"/><Relationship Id="rId23" Type="http://schemas.openxmlformats.org/officeDocument/2006/relationships/image" Target="../media/image276.jpeg"/><Relationship Id="rId28" Type="http://schemas.openxmlformats.org/officeDocument/2006/relationships/image" Target="../media/image281.jpeg"/><Relationship Id="rId36" Type="http://schemas.openxmlformats.org/officeDocument/2006/relationships/image" Target="../media/image289.emf"/><Relationship Id="rId49" Type="http://schemas.openxmlformats.org/officeDocument/2006/relationships/image" Target="../media/image302.jpeg"/><Relationship Id="rId57" Type="http://schemas.openxmlformats.org/officeDocument/2006/relationships/image" Target="../media/image310.jpeg"/><Relationship Id="rId106" Type="http://schemas.openxmlformats.org/officeDocument/2006/relationships/image" Target="../media/image359.png"/><Relationship Id="rId114" Type="http://schemas.openxmlformats.org/officeDocument/2006/relationships/image" Target="../media/image366.jpeg"/><Relationship Id="rId119" Type="http://schemas.openxmlformats.org/officeDocument/2006/relationships/image" Target="../media/image371.jpeg"/><Relationship Id="rId127" Type="http://schemas.openxmlformats.org/officeDocument/2006/relationships/image" Target="../media/image379.png"/><Relationship Id="rId10" Type="http://schemas.openxmlformats.org/officeDocument/2006/relationships/image" Target="../media/image264.emf"/><Relationship Id="rId31" Type="http://schemas.openxmlformats.org/officeDocument/2006/relationships/image" Target="../media/image284.jpeg"/><Relationship Id="rId44" Type="http://schemas.openxmlformats.org/officeDocument/2006/relationships/image" Target="../media/image297.png"/><Relationship Id="rId52" Type="http://schemas.openxmlformats.org/officeDocument/2006/relationships/image" Target="../media/image305.jpeg"/><Relationship Id="rId60" Type="http://schemas.openxmlformats.org/officeDocument/2006/relationships/image" Target="../media/image313.png"/><Relationship Id="rId65" Type="http://schemas.openxmlformats.org/officeDocument/2006/relationships/image" Target="../media/image318.jpeg"/><Relationship Id="rId73" Type="http://schemas.openxmlformats.org/officeDocument/2006/relationships/image" Target="../media/image326.jpeg"/><Relationship Id="rId78" Type="http://schemas.openxmlformats.org/officeDocument/2006/relationships/image" Target="../media/image331.jpeg"/><Relationship Id="rId81" Type="http://schemas.openxmlformats.org/officeDocument/2006/relationships/image" Target="../media/image334.jpeg"/><Relationship Id="rId86" Type="http://schemas.openxmlformats.org/officeDocument/2006/relationships/image" Target="../media/image339.jpeg"/><Relationship Id="rId94" Type="http://schemas.openxmlformats.org/officeDocument/2006/relationships/image" Target="../media/image347.png"/><Relationship Id="rId99" Type="http://schemas.openxmlformats.org/officeDocument/2006/relationships/image" Target="../media/image352.png"/><Relationship Id="rId101" Type="http://schemas.openxmlformats.org/officeDocument/2006/relationships/image" Target="../media/image354.png"/><Relationship Id="rId122" Type="http://schemas.openxmlformats.org/officeDocument/2006/relationships/image" Target="../media/image374.png"/><Relationship Id="rId130" Type="http://schemas.openxmlformats.org/officeDocument/2006/relationships/image" Target="../media/image382.png"/><Relationship Id="rId135" Type="http://schemas.openxmlformats.org/officeDocument/2006/relationships/image" Target="../media/image387.png"/><Relationship Id="rId143" Type="http://schemas.openxmlformats.org/officeDocument/2006/relationships/image" Target="../media/image395.png"/><Relationship Id="rId148" Type="http://schemas.openxmlformats.org/officeDocument/2006/relationships/image" Target="../media/image400.png"/><Relationship Id="rId151" Type="http://schemas.openxmlformats.org/officeDocument/2006/relationships/image" Target="../media/image403.png"/><Relationship Id="rId156" Type="http://schemas.openxmlformats.org/officeDocument/2006/relationships/image" Target="../media/image408.jpeg"/><Relationship Id="rId164" Type="http://schemas.openxmlformats.org/officeDocument/2006/relationships/image" Target="../media/image415.png"/><Relationship Id="rId169" Type="http://schemas.openxmlformats.org/officeDocument/2006/relationships/image" Target="../media/image419.png"/><Relationship Id="rId4" Type="http://schemas.openxmlformats.org/officeDocument/2006/relationships/image" Target="../media/image258.emf"/><Relationship Id="rId9" Type="http://schemas.openxmlformats.org/officeDocument/2006/relationships/image" Target="../media/image263.jpeg"/><Relationship Id="rId13" Type="http://schemas.openxmlformats.org/officeDocument/2006/relationships/image" Target="../media/image267.jpeg"/><Relationship Id="rId18" Type="http://schemas.openxmlformats.org/officeDocument/2006/relationships/image" Target="../media/image271.png"/><Relationship Id="rId39" Type="http://schemas.openxmlformats.org/officeDocument/2006/relationships/image" Target="../media/image292.emf"/><Relationship Id="rId109" Type="http://schemas.openxmlformats.org/officeDocument/2006/relationships/image" Target="../media/image362.png"/><Relationship Id="rId34" Type="http://schemas.openxmlformats.org/officeDocument/2006/relationships/image" Target="../media/image287.png"/><Relationship Id="rId50" Type="http://schemas.openxmlformats.org/officeDocument/2006/relationships/image" Target="../media/image303.jpeg"/><Relationship Id="rId55" Type="http://schemas.openxmlformats.org/officeDocument/2006/relationships/image" Target="../media/image308.jpeg"/><Relationship Id="rId76" Type="http://schemas.openxmlformats.org/officeDocument/2006/relationships/image" Target="../media/image329.jpeg"/><Relationship Id="rId97" Type="http://schemas.openxmlformats.org/officeDocument/2006/relationships/image" Target="../media/image350.png"/><Relationship Id="rId104" Type="http://schemas.openxmlformats.org/officeDocument/2006/relationships/image" Target="../media/image357.png"/><Relationship Id="rId120" Type="http://schemas.openxmlformats.org/officeDocument/2006/relationships/image" Target="../media/image372.png"/><Relationship Id="rId125" Type="http://schemas.openxmlformats.org/officeDocument/2006/relationships/image" Target="../media/image377.png"/><Relationship Id="rId141" Type="http://schemas.openxmlformats.org/officeDocument/2006/relationships/image" Target="../media/image393.png"/><Relationship Id="rId146" Type="http://schemas.openxmlformats.org/officeDocument/2006/relationships/image" Target="../media/image398.png"/><Relationship Id="rId167" Type="http://schemas.openxmlformats.org/officeDocument/2006/relationships/image" Target="../media/image418.png"/><Relationship Id="rId7" Type="http://schemas.openxmlformats.org/officeDocument/2006/relationships/image" Target="../media/image261.emf"/><Relationship Id="rId71" Type="http://schemas.openxmlformats.org/officeDocument/2006/relationships/image" Target="../media/image324.jpeg"/><Relationship Id="rId92" Type="http://schemas.openxmlformats.org/officeDocument/2006/relationships/image" Target="../media/image345.jpeg"/><Relationship Id="rId162" Type="http://schemas.openxmlformats.org/officeDocument/2006/relationships/image" Target="../media/image413.png"/><Relationship Id="rId2" Type="http://schemas.openxmlformats.org/officeDocument/2006/relationships/image" Target="../media/image257.jpeg"/><Relationship Id="rId29" Type="http://schemas.openxmlformats.org/officeDocument/2006/relationships/image" Target="../media/image282.emf"/><Relationship Id="rId24" Type="http://schemas.openxmlformats.org/officeDocument/2006/relationships/image" Target="../media/image277.jpeg"/><Relationship Id="rId40" Type="http://schemas.openxmlformats.org/officeDocument/2006/relationships/image" Target="../media/image293.emf"/><Relationship Id="rId45" Type="http://schemas.openxmlformats.org/officeDocument/2006/relationships/image" Target="../media/image298.png"/><Relationship Id="rId66" Type="http://schemas.openxmlformats.org/officeDocument/2006/relationships/image" Target="../media/image319.jpeg"/><Relationship Id="rId87" Type="http://schemas.openxmlformats.org/officeDocument/2006/relationships/image" Target="../media/image340.jpeg"/><Relationship Id="rId110" Type="http://schemas.openxmlformats.org/officeDocument/2006/relationships/image" Target="../media/image138.png"/><Relationship Id="rId115" Type="http://schemas.openxmlformats.org/officeDocument/2006/relationships/image" Target="../media/image367.jpeg"/><Relationship Id="rId131" Type="http://schemas.openxmlformats.org/officeDocument/2006/relationships/image" Target="../media/image383.png"/><Relationship Id="rId136" Type="http://schemas.openxmlformats.org/officeDocument/2006/relationships/image" Target="../media/image388.png"/><Relationship Id="rId157" Type="http://schemas.openxmlformats.org/officeDocument/2006/relationships/image" Target="../media/image409.png"/><Relationship Id="rId61" Type="http://schemas.openxmlformats.org/officeDocument/2006/relationships/image" Target="../media/image314.jpeg"/><Relationship Id="rId82" Type="http://schemas.openxmlformats.org/officeDocument/2006/relationships/image" Target="../media/image335.jpeg"/><Relationship Id="rId152" Type="http://schemas.openxmlformats.org/officeDocument/2006/relationships/image" Target="../media/image404.png"/><Relationship Id="rId19" Type="http://schemas.openxmlformats.org/officeDocument/2006/relationships/image" Target="../media/image272.jpeg"/><Relationship Id="rId14" Type="http://schemas.openxmlformats.org/officeDocument/2006/relationships/image" Target="cid:6F88F731-44C3-46C5-9107-E9615BC1E488@aristo-aps.ru" TargetMode="External"/><Relationship Id="rId30" Type="http://schemas.openxmlformats.org/officeDocument/2006/relationships/image" Target="../media/image283.jpeg"/><Relationship Id="rId35" Type="http://schemas.openxmlformats.org/officeDocument/2006/relationships/image" Target="../media/image288.emf"/><Relationship Id="rId56" Type="http://schemas.openxmlformats.org/officeDocument/2006/relationships/image" Target="../media/image309.png"/><Relationship Id="rId77" Type="http://schemas.openxmlformats.org/officeDocument/2006/relationships/image" Target="../media/image330.jpeg"/><Relationship Id="rId100" Type="http://schemas.openxmlformats.org/officeDocument/2006/relationships/image" Target="../media/image353.png"/><Relationship Id="rId105" Type="http://schemas.openxmlformats.org/officeDocument/2006/relationships/image" Target="../media/image358.png"/><Relationship Id="rId126" Type="http://schemas.openxmlformats.org/officeDocument/2006/relationships/image" Target="../media/image378.png"/><Relationship Id="rId147" Type="http://schemas.openxmlformats.org/officeDocument/2006/relationships/image" Target="../media/image399.png"/><Relationship Id="rId168" Type="http://schemas.openxmlformats.org/officeDocument/2006/relationships/image" Target="../media/image1.png"/><Relationship Id="rId8" Type="http://schemas.openxmlformats.org/officeDocument/2006/relationships/image" Target="../media/image262.emf"/><Relationship Id="rId51" Type="http://schemas.openxmlformats.org/officeDocument/2006/relationships/image" Target="../media/image304.emf"/><Relationship Id="rId72" Type="http://schemas.openxmlformats.org/officeDocument/2006/relationships/image" Target="../media/image325.jpeg"/><Relationship Id="rId93" Type="http://schemas.openxmlformats.org/officeDocument/2006/relationships/image" Target="../media/image346.jpeg"/><Relationship Id="rId98" Type="http://schemas.openxmlformats.org/officeDocument/2006/relationships/image" Target="../media/image351.png"/><Relationship Id="rId121" Type="http://schemas.openxmlformats.org/officeDocument/2006/relationships/image" Target="../media/image373.png"/><Relationship Id="rId142" Type="http://schemas.openxmlformats.org/officeDocument/2006/relationships/image" Target="../media/image394.png"/><Relationship Id="rId163" Type="http://schemas.openxmlformats.org/officeDocument/2006/relationships/image" Target="../media/image414.png"/><Relationship Id="rId3" Type="http://schemas.microsoft.com/office/2007/relationships/hdphoto" Target="../media/hdphoto1.wdp"/><Relationship Id="rId25" Type="http://schemas.openxmlformats.org/officeDocument/2006/relationships/image" Target="../media/image278.jpeg"/><Relationship Id="rId46" Type="http://schemas.openxmlformats.org/officeDocument/2006/relationships/image" Target="../media/image299.png"/><Relationship Id="rId67" Type="http://schemas.openxmlformats.org/officeDocument/2006/relationships/image" Target="../media/image320.jpeg"/><Relationship Id="rId116" Type="http://schemas.openxmlformats.org/officeDocument/2006/relationships/image" Target="../media/image368.jpeg"/><Relationship Id="rId137" Type="http://schemas.openxmlformats.org/officeDocument/2006/relationships/image" Target="../media/image389.png"/><Relationship Id="rId158" Type="http://schemas.openxmlformats.org/officeDocument/2006/relationships/image" Target="../media/image410.png"/><Relationship Id="rId20" Type="http://schemas.openxmlformats.org/officeDocument/2006/relationships/image" Target="../media/image273.png"/><Relationship Id="rId41" Type="http://schemas.openxmlformats.org/officeDocument/2006/relationships/image" Target="../media/image294.jpeg"/><Relationship Id="rId62" Type="http://schemas.openxmlformats.org/officeDocument/2006/relationships/image" Target="../media/image315.jpeg"/><Relationship Id="rId83" Type="http://schemas.openxmlformats.org/officeDocument/2006/relationships/image" Target="../media/image336.jpeg"/><Relationship Id="rId88" Type="http://schemas.openxmlformats.org/officeDocument/2006/relationships/image" Target="../media/image341.jpeg"/><Relationship Id="rId111" Type="http://schemas.openxmlformats.org/officeDocument/2006/relationships/image" Target="../media/image363.jpeg"/><Relationship Id="rId132" Type="http://schemas.openxmlformats.org/officeDocument/2006/relationships/image" Target="../media/image384.png"/><Relationship Id="rId153" Type="http://schemas.openxmlformats.org/officeDocument/2006/relationships/image" Target="../media/image40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14.png"/><Relationship Id="rId3" Type="http://schemas.openxmlformats.org/officeDocument/2006/relationships/image" Target="../media/image25.jpe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5" Type="http://schemas.openxmlformats.org/officeDocument/2006/relationships/image" Target="../media/image27.jpeg"/><Relationship Id="rId15" Type="http://schemas.openxmlformats.org/officeDocument/2006/relationships/image" Target="../media/image21.jpeg"/><Relationship Id="rId10" Type="http://schemas.openxmlformats.org/officeDocument/2006/relationships/image" Target="../media/image32.jpeg"/><Relationship Id="rId4" Type="http://schemas.openxmlformats.org/officeDocument/2006/relationships/image" Target="../media/image26.jpeg"/><Relationship Id="rId9" Type="http://schemas.openxmlformats.org/officeDocument/2006/relationships/image" Target="../media/image31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3" Type="http://schemas.openxmlformats.org/officeDocument/2006/relationships/image" Target="../media/image37.png"/><Relationship Id="rId7" Type="http://schemas.openxmlformats.org/officeDocument/2006/relationships/image" Target="../media/image4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jpeg"/><Relationship Id="rId5" Type="http://schemas.openxmlformats.org/officeDocument/2006/relationships/image" Target="../media/image39.jpeg"/><Relationship Id="rId4" Type="http://schemas.openxmlformats.org/officeDocument/2006/relationships/image" Target="../media/image38.jpeg"/><Relationship Id="rId9" Type="http://schemas.openxmlformats.org/officeDocument/2006/relationships/image" Target="../media/image4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13" Type="http://schemas.openxmlformats.org/officeDocument/2006/relationships/image" Target="../media/image55.jpeg"/><Relationship Id="rId18" Type="http://schemas.openxmlformats.org/officeDocument/2006/relationships/image" Target="../media/image60.jpeg"/><Relationship Id="rId26" Type="http://schemas.openxmlformats.org/officeDocument/2006/relationships/image" Target="../media/image67.png"/><Relationship Id="rId39" Type="http://schemas.openxmlformats.org/officeDocument/2006/relationships/image" Target="../media/image80.png"/><Relationship Id="rId3" Type="http://schemas.openxmlformats.org/officeDocument/2006/relationships/image" Target="../media/image46.jpeg"/><Relationship Id="rId21" Type="http://schemas.openxmlformats.org/officeDocument/2006/relationships/image" Target="../media/image62.png"/><Relationship Id="rId34" Type="http://schemas.openxmlformats.org/officeDocument/2006/relationships/image" Target="../media/image75.jpeg"/><Relationship Id="rId42" Type="http://schemas.openxmlformats.org/officeDocument/2006/relationships/image" Target="../media/image83.png"/><Relationship Id="rId7" Type="http://schemas.openxmlformats.org/officeDocument/2006/relationships/image" Target="../media/image50.jpe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5" Type="http://schemas.openxmlformats.org/officeDocument/2006/relationships/image" Target="../media/image66.png"/><Relationship Id="rId33" Type="http://schemas.openxmlformats.org/officeDocument/2006/relationships/image" Target="../media/image74.jpeg"/><Relationship Id="rId38" Type="http://schemas.openxmlformats.org/officeDocument/2006/relationships/image" Target="../media/image79.png"/><Relationship Id="rId2" Type="http://schemas.openxmlformats.org/officeDocument/2006/relationships/image" Target="../media/image45.jpeg"/><Relationship Id="rId16" Type="http://schemas.openxmlformats.org/officeDocument/2006/relationships/image" Target="../media/image58.jpeg"/><Relationship Id="rId20" Type="http://schemas.openxmlformats.org/officeDocument/2006/relationships/image" Target="../media/image17.jpeg"/><Relationship Id="rId29" Type="http://schemas.openxmlformats.org/officeDocument/2006/relationships/image" Target="../media/image70.jpeg"/><Relationship Id="rId41" Type="http://schemas.openxmlformats.org/officeDocument/2006/relationships/image" Target="../media/image82.png"/><Relationship Id="rId1" Type="http://schemas.openxmlformats.org/officeDocument/2006/relationships/image" Target="../media/image44.jpeg"/><Relationship Id="rId6" Type="http://schemas.openxmlformats.org/officeDocument/2006/relationships/image" Target="../media/image49.png"/><Relationship Id="rId11" Type="http://schemas.openxmlformats.org/officeDocument/2006/relationships/image" Target="cid:image006.jpg@01D92AA2.3C08AB90" TargetMode="External"/><Relationship Id="rId24" Type="http://schemas.openxmlformats.org/officeDocument/2006/relationships/image" Target="../media/image65.png"/><Relationship Id="rId32" Type="http://schemas.openxmlformats.org/officeDocument/2006/relationships/image" Target="../media/image73.png"/><Relationship Id="rId37" Type="http://schemas.openxmlformats.org/officeDocument/2006/relationships/image" Target="../media/image78.jpeg"/><Relationship Id="rId40" Type="http://schemas.openxmlformats.org/officeDocument/2006/relationships/image" Target="../media/image81.png"/><Relationship Id="rId45" Type="http://schemas.openxmlformats.org/officeDocument/2006/relationships/image" Target="../media/image1.png"/><Relationship Id="rId5" Type="http://schemas.openxmlformats.org/officeDocument/2006/relationships/image" Target="../media/image48.jpeg"/><Relationship Id="rId15" Type="http://schemas.openxmlformats.org/officeDocument/2006/relationships/image" Target="../media/image57.jpeg"/><Relationship Id="rId23" Type="http://schemas.openxmlformats.org/officeDocument/2006/relationships/image" Target="../media/image64.png"/><Relationship Id="rId28" Type="http://schemas.openxmlformats.org/officeDocument/2006/relationships/image" Target="../media/image69.png"/><Relationship Id="rId36" Type="http://schemas.openxmlformats.org/officeDocument/2006/relationships/image" Target="../media/image77.jpeg"/><Relationship Id="rId10" Type="http://schemas.openxmlformats.org/officeDocument/2006/relationships/image" Target="../media/image53.jpeg"/><Relationship Id="rId19" Type="http://schemas.openxmlformats.org/officeDocument/2006/relationships/image" Target="../media/image61.jpeg"/><Relationship Id="rId31" Type="http://schemas.openxmlformats.org/officeDocument/2006/relationships/image" Target="../media/image72.png"/><Relationship Id="rId44" Type="http://schemas.openxmlformats.org/officeDocument/2006/relationships/image" Target="../media/image85.jpeg"/><Relationship Id="rId4" Type="http://schemas.openxmlformats.org/officeDocument/2006/relationships/image" Target="../media/image47.jpeg"/><Relationship Id="rId9" Type="http://schemas.openxmlformats.org/officeDocument/2006/relationships/image" Target="../media/image52.jpeg"/><Relationship Id="rId14" Type="http://schemas.openxmlformats.org/officeDocument/2006/relationships/image" Target="../media/image56.jpeg"/><Relationship Id="rId22" Type="http://schemas.openxmlformats.org/officeDocument/2006/relationships/image" Target="../media/image63.png"/><Relationship Id="rId27" Type="http://schemas.openxmlformats.org/officeDocument/2006/relationships/image" Target="../media/image68.png"/><Relationship Id="rId30" Type="http://schemas.openxmlformats.org/officeDocument/2006/relationships/image" Target="../media/image71.png"/><Relationship Id="rId35" Type="http://schemas.openxmlformats.org/officeDocument/2006/relationships/image" Target="../media/image76.png"/><Relationship Id="rId43" Type="http://schemas.openxmlformats.org/officeDocument/2006/relationships/image" Target="../media/image8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jpeg"/><Relationship Id="rId13" Type="http://schemas.openxmlformats.org/officeDocument/2006/relationships/image" Target="../media/image98.jpeg"/><Relationship Id="rId18" Type="http://schemas.openxmlformats.org/officeDocument/2006/relationships/image" Target="../media/image103.jpeg"/><Relationship Id="rId26" Type="http://schemas.openxmlformats.org/officeDocument/2006/relationships/image" Target="../media/image108.png"/><Relationship Id="rId3" Type="http://schemas.openxmlformats.org/officeDocument/2006/relationships/image" Target="../media/image88.jpeg"/><Relationship Id="rId21" Type="http://schemas.openxmlformats.org/officeDocument/2006/relationships/image" Target="../media/image65.png"/><Relationship Id="rId7" Type="http://schemas.openxmlformats.org/officeDocument/2006/relationships/image" Target="../media/image92.jpeg"/><Relationship Id="rId12" Type="http://schemas.openxmlformats.org/officeDocument/2006/relationships/image" Target="../media/image97.jpeg"/><Relationship Id="rId17" Type="http://schemas.openxmlformats.org/officeDocument/2006/relationships/image" Target="../media/image102.jpeg"/><Relationship Id="rId25" Type="http://schemas.openxmlformats.org/officeDocument/2006/relationships/image" Target="../media/image107.jpeg"/><Relationship Id="rId2" Type="http://schemas.openxmlformats.org/officeDocument/2006/relationships/image" Target="../media/image87.jpeg"/><Relationship Id="rId16" Type="http://schemas.openxmlformats.org/officeDocument/2006/relationships/image" Target="../media/image101.png"/><Relationship Id="rId20" Type="http://schemas.openxmlformats.org/officeDocument/2006/relationships/image" Target="../media/image5.png"/><Relationship Id="rId29" Type="http://schemas.openxmlformats.org/officeDocument/2006/relationships/image" Target="../media/image111.png"/><Relationship Id="rId1" Type="http://schemas.openxmlformats.org/officeDocument/2006/relationships/image" Target="../media/image86.jpeg"/><Relationship Id="rId6" Type="http://schemas.openxmlformats.org/officeDocument/2006/relationships/image" Target="../media/image91.jpeg"/><Relationship Id="rId11" Type="http://schemas.openxmlformats.org/officeDocument/2006/relationships/image" Target="../media/image96.jpeg"/><Relationship Id="rId24" Type="http://schemas.openxmlformats.org/officeDocument/2006/relationships/image" Target="../media/image106.png"/><Relationship Id="rId5" Type="http://schemas.openxmlformats.org/officeDocument/2006/relationships/image" Target="../media/image90.jpeg"/><Relationship Id="rId15" Type="http://schemas.openxmlformats.org/officeDocument/2006/relationships/image" Target="../media/image100.png"/><Relationship Id="rId23" Type="http://schemas.openxmlformats.org/officeDocument/2006/relationships/image" Target="../media/image105.png"/><Relationship Id="rId28" Type="http://schemas.openxmlformats.org/officeDocument/2006/relationships/image" Target="../media/image110.jpeg"/><Relationship Id="rId10" Type="http://schemas.openxmlformats.org/officeDocument/2006/relationships/image" Target="../media/image95.jpeg"/><Relationship Id="rId19" Type="http://schemas.openxmlformats.org/officeDocument/2006/relationships/image" Target="../media/image4.png"/><Relationship Id="rId31" Type="http://schemas.openxmlformats.org/officeDocument/2006/relationships/image" Target="../media/image113.png"/><Relationship Id="rId4" Type="http://schemas.openxmlformats.org/officeDocument/2006/relationships/image" Target="../media/image89.jpeg"/><Relationship Id="rId9" Type="http://schemas.openxmlformats.org/officeDocument/2006/relationships/image" Target="../media/image94.jpeg"/><Relationship Id="rId14" Type="http://schemas.openxmlformats.org/officeDocument/2006/relationships/image" Target="../media/image99.png"/><Relationship Id="rId22" Type="http://schemas.openxmlformats.org/officeDocument/2006/relationships/image" Target="../media/image104.png"/><Relationship Id="rId27" Type="http://schemas.openxmlformats.org/officeDocument/2006/relationships/image" Target="../media/image109.png"/><Relationship Id="rId30" Type="http://schemas.openxmlformats.org/officeDocument/2006/relationships/image" Target="../media/image11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png"/><Relationship Id="rId13" Type="http://schemas.openxmlformats.org/officeDocument/2006/relationships/image" Target="../media/image126.png"/><Relationship Id="rId3" Type="http://schemas.openxmlformats.org/officeDocument/2006/relationships/image" Target="../media/image116.png"/><Relationship Id="rId7" Type="http://schemas.openxmlformats.org/officeDocument/2006/relationships/image" Target="../media/image120.png"/><Relationship Id="rId12" Type="http://schemas.openxmlformats.org/officeDocument/2006/relationships/image" Target="../media/image125.png"/><Relationship Id="rId17" Type="http://schemas.openxmlformats.org/officeDocument/2006/relationships/image" Target="../media/image130.png"/><Relationship Id="rId2" Type="http://schemas.openxmlformats.org/officeDocument/2006/relationships/image" Target="../media/image115.png"/><Relationship Id="rId16" Type="http://schemas.openxmlformats.org/officeDocument/2006/relationships/image" Target="../media/image129.png"/><Relationship Id="rId1" Type="http://schemas.openxmlformats.org/officeDocument/2006/relationships/image" Target="../media/image114.png"/><Relationship Id="rId6" Type="http://schemas.openxmlformats.org/officeDocument/2006/relationships/image" Target="../media/image119.png"/><Relationship Id="rId11" Type="http://schemas.openxmlformats.org/officeDocument/2006/relationships/image" Target="../media/image124.jpeg"/><Relationship Id="rId5" Type="http://schemas.openxmlformats.org/officeDocument/2006/relationships/image" Target="../media/image118.png"/><Relationship Id="rId15" Type="http://schemas.openxmlformats.org/officeDocument/2006/relationships/image" Target="../media/image128.png"/><Relationship Id="rId10" Type="http://schemas.openxmlformats.org/officeDocument/2006/relationships/image" Target="../media/image123.jpeg"/><Relationship Id="rId4" Type="http://schemas.openxmlformats.org/officeDocument/2006/relationships/image" Target="../media/image117.png"/><Relationship Id="rId9" Type="http://schemas.openxmlformats.org/officeDocument/2006/relationships/image" Target="../media/image122.jpeg"/><Relationship Id="rId14" Type="http://schemas.openxmlformats.org/officeDocument/2006/relationships/image" Target="../media/image12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png"/><Relationship Id="rId13" Type="http://schemas.openxmlformats.org/officeDocument/2006/relationships/image" Target="../media/image138.png"/><Relationship Id="rId18" Type="http://schemas.openxmlformats.org/officeDocument/2006/relationships/image" Target="../media/image141.png"/><Relationship Id="rId26" Type="http://schemas.openxmlformats.org/officeDocument/2006/relationships/image" Target="../media/image149.png"/><Relationship Id="rId3" Type="http://schemas.openxmlformats.org/officeDocument/2006/relationships/image" Target="../media/image63.png"/><Relationship Id="rId21" Type="http://schemas.openxmlformats.org/officeDocument/2006/relationships/image" Target="../media/image144.png"/><Relationship Id="rId7" Type="http://schemas.openxmlformats.org/officeDocument/2006/relationships/image" Target="../media/image113.png"/><Relationship Id="rId12" Type="http://schemas.openxmlformats.org/officeDocument/2006/relationships/image" Target="../media/image71.png"/><Relationship Id="rId17" Type="http://schemas.openxmlformats.org/officeDocument/2006/relationships/image" Target="../media/image5.png"/><Relationship Id="rId25" Type="http://schemas.openxmlformats.org/officeDocument/2006/relationships/image" Target="../media/image148.png"/><Relationship Id="rId2" Type="http://schemas.openxmlformats.org/officeDocument/2006/relationships/image" Target="../media/image132.png"/><Relationship Id="rId16" Type="http://schemas.openxmlformats.org/officeDocument/2006/relationships/image" Target="../media/image4.png"/><Relationship Id="rId20" Type="http://schemas.openxmlformats.org/officeDocument/2006/relationships/image" Target="../media/image143.png"/><Relationship Id="rId1" Type="http://schemas.openxmlformats.org/officeDocument/2006/relationships/image" Target="../media/image131.jpeg"/><Relationship Id="rId6" Type="http://schemas.openxmlformats.org/officeDocument/2006/relationships/image" Target="../media/image112.png"/><Relationship Id="rId11" Type="http://schemas.openxmlformats.org/officeDocument/2006/relationships/image" Target="../media/image137.png"/><Relationship Id="rId24" Type="http://schemas.openxmlformats.org/officeDocument/2006/relationships/image" Target="../media/image147.jpeg"/><Relationship Id="rId5" Type="http://schemas.openxmlformats.org/officeDocument/2006/relationships/image" Target="../media/image134.png"/><Relationship Id="rId15" Type="http://schemas.openxmlformats.org/officeDocument/2006/relationships/image" Target="../media/image140.jpeg"/><Relationship Id="rId23" Type="http://schemas.openxmlformats.org/officeDocument/2006/relationships/image" Target="../media/image146.png"/><Relationship Id="rId10" Type="http://schemas.openxmlformats.org/officeDocument/2006/relationships/image" Target="../media/image136.png"/><Relationship Id="rId19" Type="http://schemas.openxmlformats.org/officeDocument/2006/relationships/image" Target="../media/image142.jpeg"/><Relationship Id="rId4" Type="http://schemas.openxmlformats.org/officeDocument/2006/relationships/image" Target="../media/image133.png"/><Relationship Id="rId9" Type="http://schemas.openxmlformats.org/officeDocument/2006/relationships/image" Target="../media/image135.png"/><Relationship Id="rId14" Type="http://schemas.openxmlformats.org/officeDocument/2006/relationships/image" Target="../media/image139.jpeg"/><Relationship Id="rId22" Type="http://schemas.openxmlformats.org/officeDocument/2006/relationships/image" Target="../media/image145.jpeg"/><Relationship Id="rId27" Type="http://schemas.openxmlformats.org/officeDocument/2006/relationships/image" Target="../media/image15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8.png"/><Relationship Id="rId13" Type="http://schemas.openxmlformats.org/officeDocument/2006/relationships/image" Target="../media/image163.jpeg"/><Relationship Id="rId18" Type="http://schemas.openxmlformats.org/officeDocument/2006/relationships/image" Target="../media/image167.png"/><Relationship Id="rId26" Type="http://schemas.openxmlformats.org/officeDocument/2006/relationships/image" Target="../media/image175.png"/><Relationship Id="rId39" Type="http://schemas.openxmlformats.org/officeDocument/2006/relationships/image" Target="../media/image188.jpeg"/><Relationship Id="rId3" Type="http://schemas.openxmlformats.org/officeDocument/2006/relationships/image" Target="../media/image153.emf"/><Relationship Id="rId21" Type="http://schemas.openxmlformats.org/officeDocument/2006/relationships/image" Target="../media/image170.jpeg"/><Relationship Id="rId34" Type="http://schemas.openxmlformats.org/officeDocument/2006/relationships/image" Target="../media/image183.png"/><Relationship Id="rId42" Type="http://schemas.openxmlformats.org/officeDocument/2006/relationships/image" Target="../media/image191.png"/><Relationship Id="rId7" Type="http://schemas.openxmlformats.org/officeDocument/2006/relationships/image" Target="../media/image157.jpeg"/><Relationship Id="rId12" Type="http://schemas.openxmlformats.org/officeDocument/2006/relationships/image" Target="../media/image162.png"/><Relationship Id="rId17" Type="http://schemas.openxmlformats.org/officeDocument/2006/relationships/image" Target="../media/image166.png"/><Relationship Id="rId25" Type="http://schemas.openxmlformats.org/officeDocument/2006/relationships/image" Target="../media/image174.jpeg"/><Relationship Id="rId33" Type="http://schemas.openxmlformats.org/officeDocument/2006/relationships/image" Target="../media/image182.jpeg"/><Relationship Id="rId38" Type="http://schemas.openxmlformats.org/officeDocument/2006/relationships/image" Target="../media/image187.png"/><Relationship Id="rId2" Type="http://schemas.openxmlformats.org/officeDocument/2006/relationships/image" Target="../media/image152.jpeg"/><Relationship Id="rId16" Type="http://schemas.openxmlformats.org/officeDocument/2006/relationships/image" Target="../media/image165.jpeg"/><Relationship Id="rId20" Type="http://schemas.openxmlformats.org/officeDocument/2006/relationships/image" Target="../media/image169.png"/><Relationship Id="rId29" Type="http://schemas.openxmlformats.org/officeDocument/2006/relationships/image" Target="../media/image178.png"/><Relationship Id="rId41" Type="http://schemas.openxmlformats.org/officeDocument/2006/relationships/image" Target="../media/image190.png"/><Relationship Id="rId1" Type="http://schemas.openxmlformats.org/officeDocument/2006/relationships/image" Target="../media/image151.png"/><Relationship Id="rId6" Type="http://schemas.openxmlformats.org/officeDocument/2006/relationships/image" Target="../media/image156.jpeg"/><Relationship Id="rId11" Type="http://schemas.openxmlformats.org/officeDocument/2006/relationships/image" Target="../media/image161.png"/><Relationship Id="rId24" Type="http://schemas.openxmlformats.org/officeDocument/2006/relationships/image" Target="../media/image173.png"/><Relationship Id="rId32" Type="http://schemas.openxmlformats.org/officeDocument/2006/relationships/image" Target="../media/image181.jpeg"/><Relationship Id="rId37" Type="http://schemas.openxmlformats.org/officeDocument/2006/relationships/image" Target="../media/image186.jpeg"/><Relationship Id="rId40" Type="http://schemas.openxmlformats.org/officeDocument/2006/relationships/image" Target="../media/image189.png"/><Relationship Id="rId5" Type="http://schemas.openxmlformats.org/officeDocument/2006/relationships/image" Target="../media/image155.jpeg"/><Relationship Id="rId15" Type="http://schemas.openxmlformats.org/officeDocument/2006/relationships/image" Target="../media/image18.jpeg"/><Relationship Id="rId23" Type="http://schemas.openxmlformats.org/officeDocument/2006/relationships/image" Target="../media/image172.png"/><Relationship Id="rId28" Type="http://schemas.openxmlformats.org/officeDocument/2006/relationships/image" Target="../media/image177.png"/><Relationship Id="rId36" Type="http://schemas.openxmlformats.org/officeDocument/2006/relationships/image" Target="../media/image185.jpeg"/><Relationship Id="rId10" Type="http://schemas.openxmlformats.org/officeDocument/2006/relationships/image" Target="../media/image160.jpeg"/><Relationship Id="rId19" Type="http://schemas.openxmlformats.org/officeDocument/2006/relationships/image" Target="../media/image168.png"/><Relationship Id="rId31" Type="http://schemas.openxmlformats.org/officeDocument/2006/relationships/image" Target="../media/image180.jpeg"/><Relationship Id="rId4" Type="http://schemas.openxmlformats.org/officeDocument/2006/relationships/image" Target="../media/image154.png"/><Relationship Id="rId9" Type="http://schemas.openxmlformats.org/officeDocument/2006/relationships/image" Target="../media/image159.jpeg"/><Relationship Id="rId14" Type="http://schemas.openxmlformats.org/officeDocument/2006/relationships/image" Target="../media/image164.png"/><Relationship Id="rId22" Type="http://schemas.openxmlformats.org/officeDocument/2006/relationships/image" Target="../media/image171.jpeg"/><Relationship Id="rId27" Type="http://schemas.openxmlformats.org/officeDocument/2006/relationships/image" Target="../media/image176.jpeg"/><Relationship Id="rId30" Type="http://schemas.openxmlformats.org/officeDocument/2006/relationships/image" Target="../media/image179.png"/><Relationship Id="rId35" Type="http://schemas.openxmlformats.org/officeDocument/2006/relationships/image" Target="../media/image18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cid:image015.jpg@01D95C37.31F55A60" TargetMode="External"/><Relationship Id="rId13" Type="http://schemas.openxmlformats.org/officeDocument/2006/relationships/image" Target="../media/image203.png"/><Relationship Id="rId18" Type="http://schemas.openxmlformats.org/officeDocument/2006/relationships/image" Target="../media/image208.jpeg"/><Relationship Id="rId26" Type="http://schemas.openxmlformats.org/officeDocument/2006/relationships/image" Target="../media/image216.png"/><Relationship Id="rId3" Type="http://schemas.openxmlformats.org/officeDocument/2006/relationships/image" Target="../media/image194.jpeg"/><Relationship Id="rId21" Type="http://schemas.openxmlformats.org/officeDocument/2006/relationships/image" Target="../media/image211.jpeg"/><Relationship Id="rId34" Type="http://schemas.openxmlformats.org/officeDocument/2006/relationships/image" Target="../media/image138.png"/><Relationship Id="rId7" Type="http://schemas.openxmlformats.org/officeDocument/2006/relationships/image" Target="../media/image198.jpeg"/><Relationship Id="rId12" Type="http://schemas.openxmlformats.org/officeDocument/2006/relationships/image" Target="../media/image202.jpeg"/><Relationship Id="rId17" Type="http://schemas.openxmlformats.org/officeDocument/2006/relationships/image" Target="../media/image207.jpeg"/><Relationship Id="rId25" Type="http://schemas.openxmlformats.org/officeDocument/2006/relationships/image" Target="../media/image215.png"/><Relationship Id="rId33" Type="http://schemas.openxmlformats.org/officeDocument/2006/relationships/image" Target="../media/image222.png"/><Relationship Id="rId2" Type="http://schemas.openxmlformats.org/officeDocument/2006/relationships/image" Target="../media/image193.jpeg"/><Relationship Id="rId16" Type="http://schemas.openxmlformats.org/officeDocument/2006/relationships/image" Target="../media/image206.jpeg"/><Relationship Id="rId20" Type="http://schemas.openxmlformats.org/officeDocument/2006/relationships/image" Target="../media/image210.png"/><Relationship Id="rId29" Type="http://schemas.openxmlformats.org/officeDocument/2006/relationships/image" Target="../media/image219.jpeg"/><Relationship Id="rId1" Type="http://schemas.openxmlformats.org/officeDocument/2006/relationships/image" Target="../media/image192.png"/><Relationship Id="rId6" Type="http://schemas.openxmlformats.org/officeDocument/2006/relationships/image" Target="../media/image197.png"/><Relationship Id="rId11" Type="http://schemas.openxmlformats.org/officeDocument/2006/relationships/image" Target="../media/image201.jpeg"/><Relationship Id="rId24" Type="http://schemas.openxmlformats.org/officeDocument/2006/relationships/image" Target="../media/image214.png"/><Relationship Id="rId32" Type="http://schemas.openxmlformats.org/officeDocument/2006/relationships/image" Target="../media/image221.jpeg"/><Relationship Id="rId37" Type="http://schemas.openxmlformats.org/officeDocument/2006/relationships/image" Target="../media/image225.png"/><Relationship Id="rId5" Type="http://schemas.openxmlformats.org/officeDocument/2006/relationships/image" Target="../media/image196.jpeg"/><Relationship Id="rId15" Type="http://schemas.openxmlformats.org/officeDocument/2006/relationships/image" Target="../media/image205.jpeg"/><Relationship Id="rId23" Type="http://schemas.openxmlformats.org/officeDocument/2006/relationships/image" Target="../media/image213.png"/><Relationship Id="rId28" Type="http://schemas.openxmlformats.org/officeDocument/2006/relationships/image" Target="../media/image218.png"/><Relationship Id="rId36" Type="http://schemas.openxmlformats.org/officeDocument/2006/relationships/image" Target="../media/image224.jpeg"/><Relationship Id="rId10" Type="http://schemas.openxmlformats.org/officeDocument/2006/relationships/image" Target="../media/image200.jpeg"/><Relationship Id="rId19" Type="http://schemas.openxmlformats.org/officeDocument/2006/relationships/image" Target="../media/image209.png"/><Relationship Id="rId31" Type="http://schemas.openxmlformats.org/officeDocument/2006/relationships/image" Target="../media/image130.png"/><Relationship Id="rId4" Type="http://schemas.openxmlformats.org/officeDocument/2006/relationships/image" Target="../media/image195.jpeg"/><Relationship Id="rId9" Type="http://schemas.openxmlformats.org/officeDocument/2006/relationships/image" Target="../media/image199.jpeg"/><Relationship Id="rId14" Type="http://schemas.openxmlformats.org/officeDocument/2006/relationships/image" Target="../media/image204.png"/><Relationship Id="rId22" Type="http://schemas.openxmlformats.org/officeDocument/2006/relationships/image" Target="../media/image212.jpeg"/><Relationship Id="rId27" Type="http://schemas.openxmlformats.org/officeDocument/2006/relationships/image" Target="../media/image217.png"/><Relationship Id="rId30" Type="http://schemas.openxmlformats.org/officeDocument/2006/relationships/image" Target="../media/image220.jpeg"/><Relationship Id="rId35" Type="http://schemas.openxmlformats.org/officeDocument/2006/relationships/image" Target="../media/image2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990600</xdr:colOff>
      <xdr:row>15</xdr:row>
      <xdr:rowOff>47625</xdr:rowOff>
    </xdr:from>
    <xdr:to>
      <xdr:col>4</xdr:col>
      <xdr:colOff>1295400</xdr:colOff>
      <xdr:row>15</xdr:row>
      <xdr:rowOff>340995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D12E78F7-060B-44A3-AAD4-DEC936FDF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62600" y="2990850"/>
          <a:ext cx="304800" cy="293370"/>
        </a:xfrm>
        <a:prstGeom prst="rect">
          <a:avLst/>
        </a:prstGeom>
      </xdr:spPr>
    </xdr:pic>
    <xdr:clientData/>
  </xdr:twoCellAnchor>
  <xdr:twoCellAnchor editAs="oneCell">
    <xdr:from>
      <xdr:col>6</xdr:col>
      <xdr:colOff>962025</xdr:colOff>
      <xdr:row>15</xdr:row>
      <xdr:rowOff>47625</xdr:rowOff>
    </xdr:from>
    <xdr:to>
      <xdr:col>6</xdr:col>
      <xdr:colOff>1266825</xdr:colOff>
      <xdr:row>15</xdr:row>
      <xdr:rowOff>340995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7178618-6209-4C33-A114-0D6E18386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62925" y="2990850"/>
          <a:ext cx="304800" cy="29337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15</xdr:row>
      <xdr:rowOff>57611</xdr:rowOff>
    </xdr:from>
    <xdr:to>
      <xdr:col>3</xdr:col>
      <xdr:colOff>1047750</xdr:colOff>
      <xdr:row>15</xdr:row>
      <xdr:rowOff>809625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8E4681CF-76BD-4FF7-AE2E-948A6D042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0425" y="3000836"/>
          <a:ext cx="904875" cy="752014"/>
        </a:xfrm>
        <a:prstGeom prst="rect">
          <a:avLst/>
        </a:prstGeom>
      </xdr:spPr>
    </xdr:pic>
    <xdr:clientData/>
  </xdr:twoCellAnchor>
  <xdr:twoCellAnchor editAs="oneCell">
    <xdr:from>
      <xdr:col>5</xdr:col>
      <xdr:colOff>209549</xdr:colOff>
      <xdr:row>15</xdr:row>
      <xdr:rowOff>28575</xdr:rowOff>
    </xdr:from>
    <xdr:to>
      <xdr:col>5</xdr:col>
      <xdr:colOff>1048752</xdr:colOff>
      <xdr:row>15</xdr:row>
      <xdr:rowOff>771525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957FE074-AD64-4EE5-AF2F-C296D00E6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5999" y="2971800"/>
          <a:ext cx="839203" cy="742950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15</xdr:row>
      <xdr:rowOff>82941</xdr:rowOff>
    </xdr:from>
    <xdr:to>
      <xdr:col>11</xdr:col>
      <xdr:colOff>1171575</xdr:colOff>
      <xdr:row>15</xdr:row>
      <xdr:rowOff>723901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C42C8EA8-C4A7-4713-B3FB-8215CB5E9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7125" y="3026166"/>
          <a:ext cx="1028700" cy="64096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15</xdr:row>
      <xdr:rowOff>57150</xdr:rowOff>
    </xdr:from>
    <xdr:to>
      <xdr:col>10</xdr:col>
      <xdr:colOff>1028700</xdr:colOff>
      <xdr:row>15</xdr:row>
      <xdr:rowOff>777143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1BE2562E-715C-46EE-8982-62344A27D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20300" y="3000375"/>
          <a:ext cx="838200" cy="719993"/>
        </a:xfrm>
        <a:prstGeom prst="rect">
          <a:avLst/>
        </a:prstGeom>
      </xdr:spPr>
    </xdr:pic>
    <xdr:clientData/>
  </xdr:twoCellAnchor>
  <xdr:twoCellAnchor editAs="oneCell">
    <xdr:from>
      <xdr:col>12</xdr:col>
      <xdr:colOff>257175</xdr:colOff>
      <xdr:row>15</xdr:row>
      <xdr:rowOff>66676</xdr:rowOff>
    </xdr:from>
    <xdr:to>
      <xdr:col>12</xdr:col>
      <xdr:colOff>971550</xdr:colOff>
      <xdr:row>15</xdr:row>
      <xdr:rowOff>697950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1BC67161-E20F-4EC4-A3D2-8F8893846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15875" y="3009901"/>
          <a:ext cx="714375" cy="631274"/>
        </a:xfrm>
        <a:prstGeom prst="rect">
          <a:avLst/>
        </a:prstGeom>
      </xdr:spPr>
    </xdr:pic>
    <xdr:clientData/>
  </xdr:twoCellAnchor>
  <xdr:twoCellAnchor editAs="oneCell">
    <xdr:from>
      <xdr:col>13</xdr:col>
      <xdr:colOff>419101</xdr:colOff>
      <xdr:row>15</xdr:row>
      <xdr:rowOff>47626</xdr:rowOff>
    </xdr:from>
    <xdr:to>
      <xdr:col>13</xdr:col>
      <xdr:colOff>885825</xdr:colOff>
      <xdr:row>15</xdr:row>
      <xdr:rowOff>740184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D2E356FF-AC45-4067-B2AB-832472B90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92251" y="2990851"/>
          <a:ext cx="466724" cy="692558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15</xdr:row>
      <xdr:rowOff>76200</xdr:rowOff>
    </xdr:from>
    <xdr:to>
      <xdr:col>7</xdr:col>
      <xdr:colOff>1033564</xdr:colOff>
      <xdr:row>15</xdr:row>
      <xdr:rowOff>838200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1612A3F7-7B91-45EF-89B1-7528B5E58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5850" y="3019425"/>
          <a:ext cx="843064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61</xdr:row>
      <xdr:rowOff>57150</xdr:rowOff>
    </xdr:from>
    <xdr:to>
      <xdr:col>2</xdr:col>
      <xdr:colOff>1114425</xdr:colOff>
      <xdr:row>61</xdr:row>
      <xdr:rowOff>858257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36F17849-6711-441E-B587-82801F6DA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12296775"/>
          <a:ext cx="819150" cy="801107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61</xdr:row>
      <xdr:rowOff>152400</xdr:rowOff>
    </xdr:from>
    <xdr:to>
      <xdr:col>10</xdr:col>
      <xdr:colOff>1133475</xdr:colOff>
      <xdr:row>61</xdr:row>
      <xdr:rowOff>839606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298672BB-AF21-488E-8516-17C3A0090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39675" y="12011025"/>
          <a:ext cx="952500" cy="687206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61</xdr:row>
      <xdr:rowOff>133351</xdr:rowOff>
    </xdr:from>
    <xdr:to>
      <xdr:col>4</xdr:col>
      <xdr:colOff>1153728</xdr:colOff>
      <xdr:row>61</xdr:row>
      <xdr:rowOff>857251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74D4B01-B304-46F8-9636-995DE782D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3475" y="12372976"/>
          <a:ext cx="782253" cy="72390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61</xdr:row>
      <xdr:rowOff>200026</xdr:rowOff>
    </xdr:from>
    <xdr:to>
      <xdr:col>5</xdr:col>
      <xdr:colOff>1245075</xdr:colOff>
      <xdr:row>61</xdr:row>
      <xdr:rowOff>923926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C1C5248-F50F-4A3D-B609-7FF76288F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0" y="12439651"/>
          <a:ext cx="1035525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61</xdr:row>
      <xdr:rowOff>142875</xdr:rowOff>
    </xdr:from>
    <xdr:to>
      <xdr:col>3</xdr:col>
      <xdr:colOff>1181099</xdr:colOff>
      <xdr:row>61</xdr:row>
      <xdr:rowOff>859124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FE38102F-2C3F-4008-8717-ADF93E62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6150" y="12382500"/>
          <a:ext cx="952499" cy="716249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200026</xdr:colOff>
      <xdr:row>61</xdr:row>
      <xdr:rowOff>114301</xdr:rowOff>
    </xdr:from>
    <xdr:to>
      <xdr:col>6</xdr:col>
      <xdr:colOff>1209676</xdr:colOff>
      <xdr:row>61</xdr:row>
      <xdr:rowOff>800157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C6CA135B-1575-4D92-8C12-897C75143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0926" y="12353926"/>
          <a:ext cx="1009650" cy="685856"/>
        </a:xfrm>
        <a:prstGeom prst="rect">
          <a:avLst/>
        </a:prstGeom>
      </xdr:spPr>
    </xdr:pic>
    <xdr:clientData/>
  </xdr:twoCellAnchor>
  <xdr:twoCellAnchor editAs="oneCell">
    <xdr:from>
      <xdr:col>7</xdr:col>
      <xdr:colOff>276225</xdr:colOff>
      <xdr:row>61</xdr:row>
      <xdr:rowOff>76200</xdr:rowOff>
    </xdr:from>
    <xdr:to>
      <xdr:col>7</xdr:col>
      <xdr:colOff>1181100</xdr:colOff>
      <xdr:row>61</xdr:row>
      <xdr:rowOff>769896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9DE69016-7DD6-4864-A673-7ED1D568C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1575" y="12315825"/>
          <a:ext cx="904875" cy="693696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238126</xdr:colOff>
      <xdr:row>61</xdr:row>
      <xdr:rowOff>190499</xdr:rowOff>
    </xdr:from>
    <xdr:to>
      <xdr:col>9</xdr:col>
      <xdr:colOff>1247775</xdr:colOff>
      <xdr:row>61</xdr:row>
      <xdr:rowOff>783966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A841C908-A8B5-4109-94A1-2BFC6ACD6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2376" y="12049124"/>
          <a:ext cx="1009649" cy="593467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61</xdr:row>
      <xdr:rowOff>66674</xdr:rowOff>
    </xdr:from>
    <xdr:to>
      <xdr:col>11</xdr:col>
      <xdr:colOff>1231958</xdr:colOff>
      <xdr:row>61</xdr:row>
      <xdr:rowOff>904875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DEA0BB-6C1C-4E4C-B397-CBC8E1BD4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11275" y="11925299"/>
          <a:ext cx="993833" cy="838201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15</xdr:row>
      <xdr:rowOff>46357</xdr:rowOff>
    </xdr:from>
    <xdr:to>
      <xdr:col>2</xdr:col>
      <xdr:colOff>1162050</xdr:colOff>
      <xdr:row>15</xdr:row>
      <xdr:rowOff>861660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12C11856-7CF6-4394-BF8E-18F3F5709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0" y="2989582"/>
          <a:ext cx="914400" cy="81530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133351</xdr:colOff>
      <xdr:row>15</xdr:row>
      <xdr:rowOff>47625</xdr:rowOff>
    </xdr:from>
    <xdr:to>
      <xdr:col>4</xdr:col>
      <xdr:colOff>971551</xdr:colOff>
      <xdr:row>15</xdr:row>
      <xdr:rowOff>798512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7989414-756B-46A5-8706-E6D17DA2C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5351" y="2990850"/>
          <a:ext cx="838200" cy="750887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15</xdr:row>
      <xdr:rowOff>28577</xdr:rowOff>
    </xdr:from>
    <xdr:to>
      <xdr:col>6</xdr:col>
      <xdr:colOff>971550</xdr:colOff>
      <xdr:row>15</xdr:row>
      <xdr:rowOff>815189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9644088F-4A1E-4B80-9F75-949162385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2825" y="2971802"/>
          <a:ext cx="809625" cy="786612"/>
        </a:xfrm>
        <a:prstGeom prst="rect">
          <a:avLst/>
        </a:prstGeom>
      </xdr:spPr>
    </xdr:pic>
    <xdr:clientData/>
  </xdr:twoCellAnchor>
  <xdr:oneCellAnchor>
    <xdr:from>
      <xdr:col>8</xdr:col>
      <xdr:colOff>276226</xdr:colOff>
      <xdr:row>61</xdr:row>
      <xdr:rowOff>114300</xdr:rowOff>
    </xdr:from>
    <xdr:ext cx="895350" cy="783431"/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F7BA0B0A-6C4A-46D0-BD0A-95A99F39C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20476" y="11972925"/>
          <a:ext cx="895350" cy="783431"/>
        </a:xfrm>
        <a:prstGeom prst="rect">
          <a:avLst/>
        </a:prstGeom>
      </xdr:spPr>
    </xdr:pic>
    <xdr:clientData/>
  </xdr:oneCellAnchor>
  <xdr:oneCellAnchor>
    <xdr:from>
      <xdr:col>8</xdr:col>
      <xdr:colOff>200025</xdr:colOff>
      <xdr:row>15</xdr:row>
      <xdr:rowOff>82856</xdr:rowOff>
    </xdr:from>
    <xdr:ext cx="752475" cy="707015"/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6B72E064-2635-4584-A0B9-953D6C8BF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44275" y="3026081"/>
          <a:ext cx="752475" cy="707015"/>
        </a:xfrm>
        <a:prstGeom prst="rect">
          <a:avLst/>
        </a:prstGeom>
      </xdr:spPr>
    </xdr:pic>
    <xdr:clientData/>
  </xdr:oneCellAnchor>
  <xdr:twoCellAnchor editAs="oneCell">
    <xdr:from>
      <xdr:col>9</xdr:col>
      <xdr:colOff>234462</xdr:colOff>
      <xdr:row>15</xdr:row>
      <xdr:rowOff>78123</xdr:rowOff>
    </xdr:from>
    <xdr:to>
      <xdr:col>9</xdr:col>
      <xdr:colOff>1006720</xdr:colOff>
      <xdr:row>15</xdr:row>
      <xdr:rowOff>798803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FF946D8C-EE55-4C74-9091-8F3948D18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64058" y="3023546"/>
          <a:ext cx="772258" cy="7206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247651</xdr:colOff>
      <xdr:row>14</xdr:row>
      <xdr:rowOff>76201</xdr:rowOff>
    </xdr:from>
    <xdr:to>
      <xdr:col>1</xdr:col>
      <xdr:colOff>966581</xdr:colOff>
      <xdr:row>14</xdr:row>
      <xdr:rowOff>666751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A262B4E2-8288-401B-A35D-1BEF9ACF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3181351"/>
          <a:ext cx="718930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31</xdr:row>
      <xdr:rowOff>28575</xdr:rowOff>
    </xdr:from>
    <xdr:to>
      <xdr:col>1</xdr:col>
      <xdr:colOff>1009650</xdr:colOff>
      <xdr:row>31</xdr:row>
      <xdr:rowOff>699140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C1D7B51D-C6DF-4408-A7D7-3D9D0B2C0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12134850"/>
          <a:ext cx="828675" cy="67056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15</xdr:row>
      <xdr:rowOff>66676</xdr:rowOff>
    </xdr:from>
    <xdr:to>
      <xdr:col>1</xdr:col>
      <xdr:colOff>1051097</xdr:colOff>
      <xdr:row>15</xdr:row>
      <xdr:rowOff>638176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C78BA06E-DFB3-4DF4-8056-D93094DEE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3933826"/>
          <a:ext cx="822497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32</xdr:row>
      <xdr:rowOff>47626</xdr:rowOff>
    </xdr:from>
    <xdr:to>
      <xdr:col>1</xdr:col>
      <xdr:colOff>933450</xdr:colOff>
      <xdr:row>32</xdr:row>
      <xdr:rowOff>519445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A6AE316B-6372-472A-B0AF-00241C936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1" y="12915901"/>
          <a:ext cx="666749" cy="47181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16</xdr:row>
      <xdr:rowOff>104775</xdr:rowOff>
    </xdr:from>
    <xdr:to>
      <xdr:col>1</xdr:col>
      <xdr:colOff>1062322</xdr:colOff>
      <xdr:row>16</xdr:row>
      <xdr:rowOff>666750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242A8FB3-7CBF-41E7-9FA8-237C9425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4733925"/>
          <a:ext cx="728947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33</xdr:row>
      <xdr:rowOff>85726</xdr:rowOff>
    </xdr:from>
    <xdr:to>
      <xdr:col>1</xdr:col>
      <xdr:colOff>981211</xdr:colOff>
      <xdr:row>33</xdr:row>
      <xdr:rowOff>590550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94FEA83C-F3C9-4087-AD59-A1C46F342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13582651"/>
          <a:ext cx="609736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17</xdr:row>
      <xdr:rowOff>123825</xdr:rowOff>
    </xdr:from>
    <xdr:to>
      <xdr:col>1</xdr:col>
      <xdr:colOff>1090788</xdr:colOff>
      <xdr:row>17</xdr:row>
      <xdr:rowOff>733425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C97BFE99-4AEF-416E-9750-A12A35D6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5514975"/>
          <a:ext cx="871713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34</xdr:row>
      <xdr:rowOff>85725</xdr:rowOff>
    </xdr:from>
    <xdr:to>
      <xdr:col>1</xdr:col>
      <xdr:colOff>1049198</xdr:colOff>
      <xdr:row>34</xdr:row>
      <xdr:rowOff>590550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8098436C-0647-4D9B-9922-E0AFE1F34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4211300"/>
          <a:ext cx="753923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21</xdr:row>
      <xdr:rowOff>114300</xdr:rowOff>
    </xdr:from>
    <xdr:to>
      <xdr:col>1</xdr:col>
      <xdr:colOff>1087899</xdr:colOff>
      <xdr:row>21</xdr:row>
      <xdr:rowOff>638175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D3181B88-4523-4A82-A4E7-C9884CD23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8172450"/>
          <a:ext cx="84977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38</xdr:row>
      <xdr:rowOff>57151</xdr:rowOff>
    </xdr:from>
    <xdr:to>
      <xdr:col>1</xdr:col>
      <xdr:colOff>1333500</xdr:colOff>
      <xdr:row>38</xdr:row>
      <xdr:rowOff>686933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348698BA-7701-4F8D-96D8-A56530FFC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20212051"/>
          <a:ext cx="1162049" cy="629782"/>
        </a:xfrm>
        <a:prstGeom prst="rect">
          <a:avLst/>
        </a:prstGeom>
      </xdr:spPr>
    </xdr:pic>
    <xdr:clientData/>
  </xdr:twoCellAnchor>
  <xdr:twoCellAnchor editAs="oneCell">
    <xdr:from>
      <xdr:col>1</xdr:col>
      <xdr:colOff>433565</xdr:colOff>
      <xdr:row>29</xdr:row>
      <xdr:rowOff>126741</xdr:rowOff>
    </xdr:from>
    <xdr:to>
      <xdr:col>1</xdr:col>
      <xdr:colOff>1133474</xdr:colOff>
      <xdr:row>29</xdr:row>
      <xdr:rowOff>561376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1AB10E8C-3A82-49A4-8797-EC8C9FD30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66915" y="14719041"/>
          <a:ext cx="699909" cy="43463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46</xdr:row>
      <xdr:rowOff>114299</xdr:rowOff>
    </xdr:from>
    <xdr:to>
      <xdr:col>1</xdr:col>
      <xdr:colOff>1200975</xdr:colOff>
      <xdr:row>46</xdr:row>
      <xdr:rowOff>694704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13D8BB5D-CB1C-4380-9F58-ECB07A50E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26365199"/>
          <a:ext cx="905699" cy="58040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361951</xdr:colOff>
      <xdr:row>27</xdr:row>
      <xdr:rowOff>85725</xdr:rowOff>
    </xdr:from>
    <xdr:to>
      <xdr:col>1</xdr:col>
      <xdr:colOff>1029167</xdr:colOff>
      <xdr:row>27</xdr:row>
      <xdr:rowOff>685800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8CBF164A-BB46-49C9-89A3-115B23C90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1" y="13154025"/>
          <a:ext cx="667216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44</xdr:row>
      <xdr:rowOff>76200</xdr:rowOff>
    </xdr:from>
    <xdr:to>
      <xdr:col>1</xdr:col>
      <xdr:colOff>1123949</xdr:colOff>
      <xdr:row>44</xdr:row>
      <xdr:rowOff>705694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3385F158-745C-48C3-BA7C-A2BD68784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24803100"/>
          <a:ext cx="685799" cy="62949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20</xdr:row>
      <xdr:rowOff>79468</xdr:rowOff>
    </xdr:from>
    <xdr:to>
      <xdr:col>1</xdr:col>
      <xdr:colOff>1123949</xdr:colOff>
      <xdr:row>20</xdr:row>
      <xdr:rowOff>666207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1E3A0E94-DBF8-43FE-BFD1-9EFCDCFB9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7375618"/>
          <a:ext cx="838199" cy="58673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37</xdr:row>
      <xdr:rowOff>57149</xdr:rowOff>
    </xdr:from>
    <xdr:to>
      <xdr:col>1</xdr:col>
      <xdr:colOff>1170786</xdr:colOff>
      <xdr:row>37</xdr:row>
      <xdr:rowOff>685274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6F183E40-D391-4C28-BF69-011C2A56C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19450049"/>
          <a:ext cx="865986" cy="62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28</xdr:row>
      <xdr:rowOff>61820</xdr:rowOff>
    </xdr:from>
    <xdr:to>
      <xdr:col>1</xdr:col>
      <xdr:colOff>1095376</xdr:colOff>
      <xdr:row>28</xdr:row>
      <xdr:rowOff>704146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86132B5E-7DCB-4D45-9FA7-158DF7AA9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6" y="13892120"/>
          <a:ext cx="685800" cy="642326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45</xdr:row>
      <xdr:rowOff>67159</xdr:rowOff>
    </xdr:from>
    <xdr:to>
      <xdr:col>1</xdr:col>
      <xdr:colOff>1057275</xdr:colOff>
      <xdr:row>45</xdr:row>
      <xdr:rowOff>694626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7086FBD6-56CA-40E1-8D1D-89B08B652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" y="25556059"/>
          <a:ext cx="638175" cy="627467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26</xdr:row>
      <xdr:rowOff>95250</xdr:rowOff>
    </xdr:from>
    <xdr:to>
      <xdr:col>1</xdr:col>
      <xdr:colOff>1105093</xdr:colOff>
      <xdr:row>26</xdr:row>
      <xdr:rowOff>666196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BB52241E-14A2-42CD-81BD-469D23CE2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6" y="12401550"/>
          <a:ext cx="752667" cy="570946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43</xdr:row>
      <xdr:rowOff>85725</xdr:rowOff>
    </xdr:from>
    <xdr:to>
      <xdr:col>1</xdr:col>
      <xdr:colOff>1110081</xdr:colOff>
      <xdr:row>43</xdr:row>
      <xdr:rowOff>618571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CE90B9F6-F28C-4750-B616-9DA226CA5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" y="24050625"/>
          <a:ext cx="690981" cy="532846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23</xdr:row>
      <xdr:rowOff>57151</xdr:rowOff>
    </xdr:from>
    <xdr:to>
      <xdr:col>1</xdr:col>
      <xdr:colOff>1133475</xdr:colOff>
      <xdr:row>23</xdr:row>
      <xdr:rowOff>642668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9BA6061-5C25-4D8D-99BD-810229DF8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9639301"/>
          <a:ext cx="866775" cy="585517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40</xdr:row>
      <xdr:rowOff>95251</xdr:rowOff>
    </xdr:from>
    <xdr:to>
      <xdr:col>1</xdr:col>
      <xdr:colOff>1181100</xdr:colOff>
      <xdr:row>40</xdr:row>
      <xdr:rowOff>679066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EF41809E-C788-4106-97D9-49E5B615D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21774151"/>
          <a:ext cx="885824" cy="58381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22</xdr:row>
      <xdr:rowOff>76200</xdr:rowOff>
    </xdr:from>
    <xdr:to>
      <xdr:col>1</xdr:col>
      <xdr:colOff>1200150</xdr:colOff>
      <xdr:row>22</xdr:row>
      <xdr:rowOff>718944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8E0148C8-366B-4EB6-9257-5491A8F0D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8896350"/>
          <a:ext cx="828675" cy="642744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39</xdr:row>
      <xdr:rowOff>76200</xdr:rowOff>
    </xdr:from>
    <xdr:to>
      <xdr:col>1</xdr:col>
      <xdr:colOff>1181793</xdr:colOff>
      <xdr:row>39</xdr:row>
      <xdr:rowOff>685800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9F5026EC-C361-4BE2-A80D-8B697B2E8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" y="20993100"/>
          <a:ext cx="724593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25</xdr:row>
      <xdr:rowOff>83855</xdr:rowOff>
    </xdr:from>
    <xdr:to>
      <xdr:col>1</xdr:col>
      <xdr:colOff>1277656</xdr:colOff>
      <xdr:row>25</xdr:row>
      <xdr:rowOff>657225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8C29A173-1F14-440C-AC1F-B74DDAF83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1" y="11628155"/>
          <a:ext cx="1049055" cy="57337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42</xdr:row>
      <xdr:rowOff>76200</xdr:rowOff>
    </xdr:from>
    <xdr:to>
      <xdr:col>1</xdr:col>
      <xdr:colOff>1390650</xdr:colOff>
      <xdr:row>42</xdr:row>
      <xdr:rowOff>657387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3BC768F8-3BEC-4BB6-9248-3A23E510A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23279100"/>
          <a:ext cx="1076325" cy="58118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381001</xdr:colOff>
      <xdr:row>24</xdr:row>
      <xdr:rowOff>47625</xdr:rowOff>
    </xdr:from>
    <xdr:to>
      <xdr:col>1</xdr:col>
      <xdr:colOff>1162050</xdr:colOff>
      <xdr:row>24</xdr:row>
      <xdr:rowOff>690290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2746E1D7-5CC1-4D12-8E58-D790F2D81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1" y="10829925"/>
          <a:ext cx="781049" cy="642665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41</xdr:row>
      <xdr:rowOff>118667</xdr:rowOff>
    </xdr:from>
    <xdr:to>
      <xdr:col>1</xdr:col>
      <xdr:colOff>1104900</xdr:colOff>
      <xdr:row>41</xdr:row>
      <xdr:rowOff>713704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DE2995FF-135D-4D9C-A05A-F3B62964D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5" y="22559567"/>
          <a:ext cx="676275" cy="595037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19</xdr:row>
      <xdr:rowOff>94730</xdr:rowOff>
    </xdr:from>
    <xdr:to>
      <xdr:col>1</xdr:col>
      <xdr:colOff>1304925</xdr:colOff>
      <xdr:row>19</xdr:row>
      <xdr:rowOff>685354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9C53433A-2D5E-4017-8523-7F3FFC5D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1" y="6628880"/>
          <a:ext cx="1000124" cy="5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36</xdr:row>
      <xdr:rowOff>70579</xdr:rowOff>
    </xdr:from>
    <xdr:to>
      <xdr:col>1</xdr:col>
      <xdr:colOff>1304925</xdr:colOff>
      <xdr:row>36</xdr:row>
      <xdr:rowOff>704396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F69D8228-0768-4134-A54D-323898405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1" y="18701479"/>
          <a:ext cx="1076324" cy="63381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133351</xdr:colOff>
      <xdr:row>477</xdr:row>
      <xdr:rowOff>114301</xdr:rowOff>
    </xdr:from>
    <xdr:to>
      <xdr:col>1</xdr:col>
      <xdr:colOff>1033197</xdr:colOff>
      <xdr:row>477</xdr:row>
      <xdr:rowOff>933450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2F65D4D7-14CD-4F39-B121-0A100339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111071026"/>
          <a:ext cx="899846" cy="819149"/>
        </a:xfrm>
        <a:prstGeom prst="rect">
          <a:avLst/>
        </a:prstGeom>
      </xdr:spPr>
    </xdr:pic>
    <xdr:clientData/>
  </xdr:twoCellAnchor>
  <xdr:twoCellAnchor>
    <xdr:from>
      <xdr:col>1</xdr:col>
      <xdr:colOff>83786</xdr:colOff>
      <xdr:row>21</xdr:row>
      <xdr:rowOff>190500</xdr:rowOff>
    </xdr:from>
    <xdr:to>
      <xdr:col>1</xdr:col>
      <xdr:colOff>983163</xdr:colOff>
      <xdr:row>24</xdr:row>
      <xdr:rowOff>200025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E1A5C45-948A-45A5-8C90-B10418F32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761" y="4000500"/>
          <a:ext cx="899377" cy="72390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29</xdr:row>
      <xdr:rowOff>149524</xdr:rowOff>
    </xdr:from>
    <xdr:to>
      <xdr:col>1</xdr:col>
      <xdr:colOff>978310</xdr:colOff>
      <xdr:row>31</xdr:row>
      <xdr:rowOff>119762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DB2A99F7-F6C6-4124-8218-0EC979B0F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5626399"/>
          <a:ext cx="911635" cy="446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150390</xdr:colOff>
      <xdr:row>33</xdr:row>
      <xdr:rowOff>9525</xdr:rowOff>
    </xdr:from>
    <xdr:to>
      <xdr:col>1</xdr:col>
      <xdr:colOff>1090521</xdr:colOff>
      <xdr:row>34</xdr:row>
      <xdr:rowOff>79357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8BF7D8FC-FA30-4EE6-A41E-58C631FC9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365" y="6438900"/>
          <a:ext cx="940131" cy="307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72994</xdr:colOff>
      <xdr:row>35</xdr:row>
      <xdr:rowOff>190500</xdr:rowOff>
    </xdr:from>
    <xdr:to>
      <xdr:col>1</xdr:col>
      <xdr:colOff>1033371</xdr:colOff>
      <xdr:row>37</xdr:row>
      <xdr:rowOff>24435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5D676927-C524-4378-AF7F-F2260EA28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3969" y="7096125"/>
          <a:ext cx="960377" cy="310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67903</xdr:colOff>
      <xdr:row>39</xdr:row>
      <xdr:rowOff>196711</xdr:rowOff>
    </xdr:from>
    <xdr:to>
      <xdr:col>1</xdr:col>
      <xdr:colOff>1017935</xdr:colOff>
      <xdr:row>42</xdr:row>
      <xdr:rowOff>209549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618E0D79-EF26-4C60-9802-29952BF26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878" y="8054836"/>
          <a:ext cx="950032" cy="727213"/>
        </a:xfrm>
        <a:prstGeom prst="rect">
          <a:avLst/>
        </a:prstGeom>
      </xdr:spPr>
    </xdr:pic>
    <xdr:clientData/>
  </xdr:twoCellAnchor>
  <xdr:twoCellAnchor>
    <xdr:from>
      <xdr:col>1</xdr:col>
      <xdr:colOff>397941</xdr:colOff>
      <xdr:row>51</xdr:row>
      <xdr:rowOff>28575</xdr:rowOff>
    </xdr:from>
    <xdr:to>
      <xdr:col>1</xdr:col>
      <xdr:colOff>723265</xdr:colOff>
      <xdr:row>52</xdr:row>
      <xdr:rowOff>168965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6CAAA942-E0AB-4A7C-B8BB-CD2A6F97C7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83" r="33675"/>
        <a:stretch/>
      </xdr:blipFill>
      <xdr:spPr bwMode="auto">
        <a:xfrm>
          <a:off x="1569516" y="9934575"/>
          <a:ext cx="325324" cy="378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340791</xdr:colOff>
      <xdr:row>47</xdr:row>
      <xdr:rowOff>94009</xdr:rowOff>
    </xdr:from>
    <xdr:to>
      <xdr:col>1</xdr:col>
      <xdr:colOff>769416</xdr:colOff>
      <xdr:row>48</xdr:row>
      <xdr:rowOff>190088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8C376B65-8BD2-4331-BC1D-94A8B7FCD7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87" r="26328"/>
        <a:stretch/>
      </xdr:blipFill>
      <xdr:spPr bwMode="auto">
        <a:xfrm>
          <a:off x="1512366" y="9047509"/>
          <a:ext cx="428625" cy="334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416991</xdr:colOff>
      <xdr:row>49</xdr:row>
      <xdr:rowOff>48039</xdr:rowOff>
    </xdr:from>
    <xdr:to>
      <xdr:col>1</xdr:col>
      <xdr:colOff>655116</xdr:colOff>
      <xdr:row>49</xdr:row>
      <xdr:rowOff>229014</xdr:rowOff>
    </xdr:to>
    <xdr:pic>
      <xdr:nvPicPr>
        <xdr:cNvPr id="10" name="8F267E46-1F0A-49A8-8A9E-4BD531C3C74D" descr="49DEF4AD-3789-48C6-8C7D-493634A59BC5@aristo-aps">
          <a:extLst>
            <a:ext uri="{FF2B5EF4-FFF2-40B4-BE49-F238E27FC236}">
              <a16:creationId xmlns="" xmlns:a16="http://schemas.microsoft.com/office/drawing/2014/main" id="{74694751-DA16-429B-B22D-1029C36E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566" y="9477789"/>
          <a:ext cx="2381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150291</xdr:colOff>
      <xdr:row>57</xdr:row>
      <xdr:rowOff>186772</xdr:rowOff>
    </xdr:from>
    <xdr:to>
      <xdr:col>1</xdr:col>
      <xdr:colOff>849698</xdr:colOff>
      <xdr:row>59</xdr:row>
      <xdr:rowOff>152399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896E63B1-9503-4382-A5F4-DAE6483446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409"/>
        <a:stretch/>
      </xdr:blipFill>
      <xdr:spPr bwMode="auto">
        <a:xfrm>
          <a:off x="331266" y="11150047"/>
          <a:ext cx="699407" cy="441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476250</xdr:colOff>
      <xdr:row>87</xdr:row>
      <xdr:rowOff>52601</xdr:rowOff>
    </xdr:from>
    <xdr:to>
      <xdr:col>1</xdr:col>
      <xdr:colOff>626541</xdr:colOff>
      <xdr:row>87</xdr:row>
      <xdr:rowOff>176659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1CA83F06-26DF-4C0D-90D6-467254089C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9" t="4326" r="26614" b="24246"/>
        <a:stretch/>
      </xdr:blipFill>
      <xdr:spPr bwMode="auto">
        <a:xfrm>
          <a:off x="1647825" y="15911726"/>
          <a:ext cx="150291" cy="12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495299</xdr:colOff>
      <xdr:row>68</xdr:row>
      <xdr:rowOff>49057</xdr:rowOff>
    </xdr:from>
    <xdr:to>
      <xdr:col>1</xdr:col>
      <xdr:colOff>686268</xdr:colOff>
      <xdr:row>68</xdr:row>
      <xdr:rowOff>197955</xdr:rowOff>
    </xdr:to>
    <xdr:pic>
      <xdr:nvPicPr>
        <xdr:cNvPr id="15" name="EB38891E-09CA-4FD8-B308-DF6B805F2D9F" descr="AF6D9772-EF42-4EF6-AC42-D1B4FC354C81@aristo-aps">
          <a:extLst>
            <a:ext uri="{FF2B5EF4-FFF2-40B4-BE49-F238E27FC236}">
              <a16:creationId xmlns="" xmlns:a16="http://schemas.microsoft.com/office/drawing/2014/main" id="{EE89D275-B92F-46FE-9C8F-031458B6E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4" y="12098182"/>
          <a:ext cx="190969" cy="148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383935</xdr:colOff>
      <xdr:row>69</xdr:row>
      <xdr:rowOff>54920</xdr:rowOff>
    </xdr:from>
    <xdr:to>
      <xdr:col>1</xdr:col>
      <xdr:colOff>712267</xdr:colOff>
      <xdr:row>69</xdr:row>
      <xdr:rowOff>208364</xdr:rowOff>
    </xdr:to>
    <xdr:pic>
      <xdr:nvPicPr>
        <xdr:cNvPr id="16" name="5CC46C14-895F-44D4-8DA4-755CAF6EAC02" descr="cid:6F88F731-44C3-46C5-9107-E9615BC1E488@aristo-aps.ru">
          <a:extLst>
            <a:ext uri="{FF2B5EF4-FFF2-40B4-BE49-F238E27FC236}">
              <a16:creationId xmlns="" xmlns:a16="http://schemas.microsoft.com/office/drawing/2014/main" id="{DA743E30-175E-4E67-8675-C1076BEBE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510" y="12342170"/>
          <a:ext cx="328332" cy="153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293167</xdr:colOff>
      <xdr:row>66</xdr:row>
      <xdr:rowOff>66804</xdr:rowOff>
    </xdr:from>
    <xdr:to>
      <xdr:col>1</xdr:col>
      <xdr:colOff>868145</xdr:colOff>
      <xdr:row>67</xdr:row>
      <xdr:rowOff>223216</xdr:rowOff>
    </xdr:to>
    <xdr:pic>
      <xdr:nvPicPr>
        <xdr:cNvPr id="17" name="A0A397B0-608C-4031-82EA-D592D92E0C5E" descr="0E0C9BC3-2AF2-41D2-86BA-1D121F9A9DCA@aristo-aps">
          <a:extLst>
            <a:ext uri="{FF2B5EF4-FFF2-40B4-BE49-F238E27FC236}">
              <a16:creationId xmlns="" xmlns:a16="http://schemas.microsoft.com/office/drawing/2014/main" id="{7DEE124A-A570-47EF-A993-67C6644D9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4742" y="11639679"/>
          <a:ext cx="574978" cy="394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72</xdr:row>
      <xdr:rowOff>123824</xdr:rowOff>
    </xdr:from>
    <xdr:to>
      <xdr:col>1</xdr:col>
      <xdr:colOff>842330</xdr:colOff>
      <xdr:row>74</xdr:row>
      <xdr:rowOff>118811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E6AF79D9-04C5-4D86-91A6-FCBF6037B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4077949"/>
          <a:ext cx="623255" cy="471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309104</xdr:colOff>
      <xdr:row>75</xdr:row>
      <xdr:rowOff>66675</xdr:rowOff>
    </xdr:from>
    <xdr:to>
      <xdr:col>1</xdr:col>
      <xdr:colOff>836841</xdr:colOff>
      <xdr:row>76</xdr:row>
      <xdr:rowOff>171450</xdr:rowOff>
    </xdr:to>
    <xdr:pic>
      <xdr:nvPicPr>
        <xdr:cNvPr id="19" name="Рисунок 3" descr="cid:image007.jpg@01D1EF25.556CB0F0">
          <a:extLst>
            <a:ext uri="{FF2B5EF4-FFF2-40B4-BE49-F238E27FC236}">
              <a16:creationId xmlns="" xmlns:a16="http://schemas.microsoft.com/office/drawing/2014/main" id="{1173EBF1-3856-4E3A-9314-B2033A18F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679" y="14735175"/>
          <a:ext cx="527737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269878</xdr:colOff>
      <xdr:row>77</xdr:row>
      <xdr:rowOff>34553</xdr:rowOff>
    </xdr:from>
    <xdr:to>
      <xdr:col>1</xdr:col>
      <xdr:colOff>788466</xdr:colOff>
      <xdr:row>78</xdr:row>
      <xdr:rowOff>122168</xdr:rowOff>
    </xdr:to>
    <xdr:pic>
      <xdr:nvPicPr>
        <xdr:cNvPr id="20" name="Рисунок 5" descr="cid:image003.png@01D1EF25.556CB0F0">
          <a:extLst>
            <a:ext uri="{FF2B5EF4-FFF2-40B4-BE49-F238E27FC236}">
              <a16:creationId xmlns="" xmlns:a16="http://schemas.microsoft.com/office/drawing/2014/main" id="{B456BF65-7900-4251-B137-D646E6848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453" y="13512428"/>
          <a:ext cx="518588" cy="32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200029</xdr:colOff>
      <xdr:row>81</xdr:row>
      <xdr:rowOff>102356</xdr:rowOff>
    </xdr:from>
    <xdr:to>
      <xdr:col>1</xdr:col>
      <xdr:colOff>858765</xdr:colOff>
      <xdr:row>82</xdr:row>
      <xdr:rowOff>207933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10CCA702-004E-4EA3-998D-02C241B2C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83334">
          <a:off x="381004" y="16818731"/>
          <a:ext cx="658736" cy="343702"/>
        </a:xfrm>
        <a:prstGeom prst="rect">
          <a:avLst/>
        </a:prstGeom>
      </xdr:spPr>
    </xdr:pic>
    <xdr:clientData/>
  </xdr:twoCellAnchor>
  <xdr:twoCellAnchor>
    <xdr:from>
      <xdr:col>1</xdr:col>
      <xdr:colOff>331268</xdr:colOff>
      <xdr:row>85</xdr:row>
      <xdr:rowOff>121935</xdr:rowOff>
    </xdr:from>
    <xdr:to>
      <xdr:col>1</xdr:col>
      <xdr:colOff>902768</xdr:colOff>
      <xdr:row>86</xdr:row>
      <xdr:rowOff>116371</xdr:rowOff>
    </xdr:to>
    <xdr:pic>
      <xdr:nvPicPr>
        <xdr:cNvPr id="22" name="Рисунок 4" descr="cid:image005.png@01D1EF25.556CB0F0">
          <a:extLst>
            <a:ext uri="{FF2B5EF4-FFF2-40B4-BE49-F238E27FC236}">
              <a16:creationId xmlns="" xmlns:a16="http://schemas.microsoft.com/office/drawing/2014/main" id="{8B3421CC-1005-4F8E-94A4-EA97FAF42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757100">
          <a:off x="1502843" y="15504810"/>
          <a:ext cx="571500" cy="232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436040</xdr:colOff>
      <xdr:row>88</xdr:row>
      <xdr:rowOff>42426</xdr:rowOff>
    </xdr:from>
    <xdr:to>
      <xdr:col>1</xdr:col>
      <xdr:colOff>628650</xdr:colOff>
      <xdr:row>88</xdr:row>
      <xdr:rowOff>209896</xdr:rowOff>
    </xdr:to>
    <xdr:pic>
      <xdr:nvPicPr>
        <xdr:cNvPr id="23" name="图片 2" descr="asm0001.jpg">
          <a:extLst>
            <a:ext uri="{FF2B5EF4-FFF2-40B4-BE49-F238E27FC236}">
              <a16:creationId xmlns="" xmlns:a16="http://schemas.microsoft.com/office/drawing/2014/main" id="{22DCD659-0F23-47FF-BEAC-AC497E46B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615" y="16139676"/>
          <a:ext cx="192610" cy="167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268161</xdr:colOff>
      <xdr:row>70</xdr:row>
      <xdr:rowOff>66675</xdr:rowOff>
    </xdr:from>
    <xdr:to>
      <xdr:col>1</xdr:col>
      <xdr:colOff>910403</xdr:colOff>
      <xdr:row>71</xdr:row>
      <xdr:rowOff>161925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3D4DC501-7F6B-41C7-AE04-40180FC8F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736" y="13544550"/>
          <a:ext cx="642242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355338</xdr:colOff>
      <xdr:row>79</xdr:row>
      <xdr:rowOff>64475</xdr:rowOff>
    </xdr:from>
    <xdr:to>
      <xdr:col>1</xdr:col>
      <xdr:colOff>726759</xdr:colOff>
      <xdr:row>79</xdr:row>
      <xdr:rowOff>352424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470140E7-D987-4E35-ADB5-8D1F0762A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313" y="16018850"/>
          <a:ext cx="371421" cy="287949"/>
        </a:xfrm>
        <a:prstGeom prst="rect">
          <a:avLst/>
        </a:prstGeom>
      </xdr:spPr>
    </xdr:pic>
    <xdr:clientData/>
  </xdr:twoCellAnchor>
  <xdr:twoCellAnchor editAs="oneCell">
    <xdr:from>
      <xdr:col>1</xdr:col>
      <xdr:colOff>385107</xdr:colOff>
      <xdr:row>80</xdr:row>
      <xdr:rowOff>51636</xdr:rowOff>
    </xdr:from>
    <xdr:to>
      <xdr:col>1</xdr:col>
      <xdr:colOff>765169</xdr:colOff>
      <xdr:row>80</xdr:row>
      <xdr:rowOff>323850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64393AEC-BAC4-45E0-8656-064285EC1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82" y="16387011"/>
          <a:ext cx="380062" cy="272214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84</xdr:row>
      <xdr:rowOff>46007</xdr:rowOff>
    </xdr:from>
    <xdr:to>
      <xdr:col>1</xdr:col>
      <xdr:colOff>626066</xdr:colOff>
      <xdr:row>84</xdr:row>
      <xdr:rowOff>190932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38E83EAF-6B6A-40FD-92A1-D528E1D1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15190757"/>
          <a:ext cx="187916" cy="144925"/>
        </a:xfrm>
        <a:prstGeom prst="rect">
          <a:avLst/>
        </a:prstGeom>
      </xdr:spPr>
    </xdr:pic>
    <xdr:clientData/>
  </xdr:twoCellAnchor>
  <xdr:oneCellAnchor>
    <xdr:from>
      <xdr:col>1</xdr:col>
      <xdr:colOff>207441</xdr:colOff>
      <xdr:row>95</xdr:row>
      <xdr:rowOff>131279</xdr:rowOff>
    </xdr:from>
    <xdr:ext cx="697433" cy="526866"/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66C14F7B-3E87-4847-9E67-C19747305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416" y="18476429"/>
          <a:ext cx="697433" cy="526866"/>
        </a:xfrm>
        <a:prstGeom prst="rect">
          <a:avLst/>
        </a:prstGeom>
      </xdr:spPr>
    </xdr:pic>
    <xdr:clientData/>
  </xdr:oneCellAnchor>
  <xdr:oneCellAnchor>
    <xdr:from>
      <xdr:col>1</xdr:col>
      <xdr:colOff>427168</xdr:colOff>
      <xdr:row>98</xdr:row>
      <xdr:rowOff>36861</xdr:rowOff>
    </xdr:from>
    <xdr:ext cx="237544" cy="171453"/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2D27EAB8-6FF4-402C-BC5B-8EB714555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31788" y="17053566"/>
          <a:ext cx="171453" cy="237544"/>
        </a:xfrm>
        <a:prstGeom prst="rect">
          <a:avLst/>
        </a:prstGeom>
        <a:scene3d>
          <a:camera prst="orthographicFront">
            <a:rot lat="0" lon="0" rev="0"/>
          </a:camera>
          <a:lightRig rig="threePt" dir="t"/>
        </a:scene3d>
      </xdr:spPr>
    </xdr:pic>
    <xdr:clientData/>
  </xdr:oneCellAnchor>
  <xdr:oneCellAnchor>
    <xdr:from>
      <xdr:col>1</xdr:col>
      <xdr:colOff>436582</xdr:colOff>
      <xdr:row>99</xdr:row>
      <xdr:rowOff>34495</xdr:rowOff>
    </xdr:from>
    <xdr:ext cx="200888" cy="174641"/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68E4B960-F2E1-4C0B-9A1A-627ADA880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157" y="17322370"/>
          <a:ext cx="200888" cy="174641"/>
        </a:xfrm>
        <a:prstGeom prst="rect">
          <a:avLst/>
        </a:prstGeom>
      </xdr:spPr>
    </xdr:pic>
    <xdr:clientData/>
  </xdr:oneCellAnchor>
  <xdr:twoCellAnchor>
    <xdr:from>
      <xdr:col>1</xdr:col>
      <xdr:colOff>178866</xdr:colOff>
      <xdr:row>102</xdr:row>
      <xdr:rowOff>46797</xdr:rowOff>
    </xdr:from>
    <xdr:to>
      <xdr:col>1</xdr:col>
      <xdr:colOff>990599</xdr:colOff>
      <xdr:row>104</xdr:row>
      <xdr:rowOff>229035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7369F3B6-ABDB-47DE-9AA0-2125DBB1B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841" y="20058822"/>
          <a:ext cx="811733" cy="658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150291</xdr:colOff>
      <xdr:row>108</xdr:row>
      <xdr:rowOff>156126</xdr:rowOff>
    </xdr:from>
    <xdr:to>
      <xdr:col>1</xdr:col>
      <xdr:colOff>976310</xdr:colOff>
      <xdr:row>111</xdr:row>
      <xdr:rowOff>85724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FA6057E9-9D18-44C6-BCFD-848270E67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266" y="21358776"/>
          <a:ext cx="826019" cy="643973"/>
        </a:xfrm>
        <a:prstGeom prst="rect">
          <a:avLst/>
        </a:prstGeom>
      </xdr:spPr>
    </xdr:pic>
    <xdr:clientData/>
  </xdr:twoCellAnchor>
  <xdr:twoCellAnchor editAs="oneCell">
    <xdr:from>
      <xdr:col>1</xdr:col>
      <xdr:colOff>163469</xdr:colOff>
      <xdr:row>118</xdr:row>
      <xdr:rowOff>187187</xdr:rowOff>
    </xdr:from>
    <xdr:to>
      <xdr:col>1</xdr:col>
      <xdr:colOff>919856</xdr:colOff>
      <xdr:row>121</xdr:row>
      <xdr:rowOff>123825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1BFDFA0F-B66F-487B-B234-2452A418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444" y="23771087"/>
          <a:ext cx="756387" cy="660538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125</xdr:row>
      <xdr:rowOff>112329</xdr:rowOff>
    </xdr:from>
    <xdr:to>
      <xdr:col>1</xdr:col>
      <xdr:colOff>1000125</xdr:colOff>
      <xdr:row>128</xdr:row>
      <xdr:rowOff>47626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1288CE95-F673-4F7A-893E-87675DC2B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390" b="33405"/>
        <a:stretch/>
      </xdr:blipFill>
      <xdr:spPr bwMode="auto">
        <a:xfrm>
          <a:off x="285750" y="25610754"/>
          <a:ext cx="895350" cy="411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518711</xdr:colOff>
      <xdr:row>131</xdr:row>
      <xdr:rowOff>115128</xdr:rowOff>
    </xdr:from>
    <xdr:to>
      <xdr:col>1</xdr:col>
      <xdr:colOff>1057366</xdr:colOff>
      <xdr:row>133</xdr:row>
      <xdr:rowOff>44034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DC0C13B9-E79A-440F-A20B-5A1786DD5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9686" y="26804178"/>
          <a:ext cx="538655" cy="40515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131</xdr:row>
      <xdr:rowOff>19878</xdr:rowOff>
    </xdr:from>
    <xdr:to>
      <xdr:col>1</xdr:col>
      <xdr:colOff>588441</xdr:colOff>
      <xdr:row>132</xdr:row>
      <xdr:rowOff>197467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6E72A405-4C97-41CA-9F1B-84A42A196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26708928"/>
          <a:ext cx="531291" cy="415714"/>
        </a:xfrm>
        <a:prstGeom prst="rect">
          <a:avLst/>
        </a:prstGeom>
      </xdr:spPr>
    </xdr:pic>
    <xdr:clientData/>
  </xdr:twoCellAnchor>
  <xdr:twoCellAnchor editAs="oneCell">
    <xdr:from>
      <xdr:col>1</xdr:col>
      <xdr:colOff>202964</xdr:colOff>
      <xdr:row>136</xdr:row>
      <xdr:rowOff>130451</xdr:rowOff>
    </xdr:from>
    <xdr:to>
      <xdr:col>1</xdr:col>
      <xdr:colOff>857249</xdr:colOff>
      <xdr:row>137</xdr:row>
      <xdr:rowOff>132978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3B460DF2-DBDA-4570-AC03-82BA06104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690" t="10904" r="5750" b="18898"/>
        <a:stretch/>
      </xdr:blipFill>
      <xdr:spPr bwMode="auto">
        <a:xfrm>
          <a:off x="383939" y="28010126"/>
          <a:ext cx="654285" cy="240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243452</xdr:colOff>
      <xdr:row>134</xdr:row>
      <xdr:rowOff>168551</xdr:rowOff>
    </xdr:from>
    <xdr:to>
      <xdr:col>1</xdr:col>
      <xdr:colOff>952500</xdr:colOff>
      <xdr:row>135</xdr:row>
      <xdr:rowOff>232741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7C296F1B-AF32-4CF2-9D41-B5A0637BCE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767" t="3824" r="5563" b="5021"/>
        <a:stretch/>
      </xdr:blipFill>
      <xdr:spPr bwMode="auto">
        <a:xfrm>
          <a:off x="424427" y="27571976"/>
          <a:ext cx="709048" cy="302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219370</xdr:colOff>
      <xdr:row>140</xdr:row>
      <xdr:rowOff>103118</xdr:rowOff>
    </xdr:from>
    <xdr:to>
      <xdr:col>1</xdr:col>
      <xdr:colOff>817041</xdr:colOff>
      <xdr:row>141</xdr:row>
      <xdr:rowOff>211548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8521A4AE-0069-42B2-81E5-4FB8C4EA2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345" y="29011493"/>
          <a:ext cx="597671" cy="346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197916</xdr:colOff>
      <xdr:row>142</xdr:row>
      <xdr:rowOff>186358</xdr:rowOff>
    </xdr:from>
    <xdr:to>
      <xdr:col>1</xdr:col>
      <xdr:colOff>990600</xdr:colOff>
      <xdr:row>144</xdr:row>
      <xdr:rowOff>228600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DD160A0-824F-421E-8E63-B0DD4138A7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242" t="4395" r="1835" b="11935"/>
        <a:stretch/>
      </xdr:blipFill>
      <xdr:spPr bwMode="auto">
        <a:xfrm>
          <a:off x="378891" y="29570983"/>
          <a:ext cx="792684" cy="518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169340</xdr:colOff>
      <xdr:row>146</xdr:row>
      <xdr:rowOff>221974</xdr:rowOff>
    </xdr:from>
    <xdr:to>
      <xdr:col>1</xdr:col>
      <xdr:colOff>1026591</xdr:colOff>
      <xdr:row>149</xdr:row>
      <xdr:rowOff>56322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2168841C-A775-491A-99DD-9AE607631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315" y="30559099"/>
          <a:ext cx="857251" cy="548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169340</xdr:colOff>
      <xdr:row>152</xdr:row>
      <xdr:rowOff>112229</xdr:rowOff>
    </xdr:from>
    <xdr:to>
      <xdr:col>1</xdr:col>
      <xdr:colOff>952499</xdr:colOff>
      <xdr:row>155</xdr:row>
      <xdr:rowOff>0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753D089D-15BE-4DBB-9DB4-E49675DDFE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511" b="32325"/>
        <a:stretch/>
      </xdr:blipFill>
      <xdr:spPr bwMode="auto">
        <a:xfrm>
          <a:off x="350315" y="31878104"/>
          <a:ext cx="783159" cy="602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415559</xdr:colOff>
      <xdr:row>160</xdr:row>
      <xdr:rowOff>57005</xdr:rowOff>
    </xdr:from>
    <xdr:to>
      <xdr:col>1</xdr:col>
      <xdr:colOff>685800</xdr:colOff>
      <xdr:row>160</xdr:row>
      <xdr:rowOff>293272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B44EA310-8356-45F4-A1DF-FA60A9E36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534" y="34508930"/>
          <a:ext cx="270241" cy="236267"/>
        </a:xfrm>
        <a:prstGeom prst="rect">
          <a:avLst/>
        </a:prstGeom>
      </xdr:spPr>
    </xdr:pic>
    <xdr:clientData/>
  </xdr:twoCellAnchor>
  <xdr:twoCellAnchor editAs="oneCell">
    <xdr:from>
      <xdr:col>1</xdr:col>
      <xdr:colOff>466305</xdr:colOff>
      <xdr:row>161</xdr:row>
      <xdr:rowOff>38690</xdr:rowOff>
    </xdr:from>
    <xdr:to>
      <xdr:col>1</xdr:col>
      <xdr:colOff>759694</xdr:colOff>
      <xdr:row>161</xdr:row>
      <xdr:rowOff>285749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9A922AC1-201D-4537-B9CB-94BF358AE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0" t="2379" r="9893" b="26137"/>
        <a:stretch/>
      </xdr:blipFill>
      <xdr:spPr>
        <a:xfrm>
          <a:off x="647280" y="34804940"/>
          <a:ext cx="293389" cy="247059"/>
        </a:xfrm>
        <a:prstGeom prst="rect">
          <a:avLst/>
        </a:prstGeom>
      </xdr:spPr>
    </xdr:pic>
    <xdr:clientData/>
  </xdr:twoCellAnchor>
  <xdr:oneCellAnchor>
    <xdr:from>
      <xdr:col>1</xdr:col>
      <xdr:colOff>257175</xdr:colOff>
      <xdr:row>44</xdr:row>
      <xdr:rowOff>66675</xdr:rowOff>
    </xdr:from>
    <xdr:ext cx="590550" cy="333375"/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1208DA6-3285-4411-8946-987BD4125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8305800"/>
          <a:ext cx="590550" cy="333375"/>
        </a:xfrm>
        <a:prstGeom prst="rect">
          <a:avLst/>
        </a:prstGeom>
      </xdr:spPr>
    </xdr:pic>
    <xdr:clientData/>
  </xdr:oneCellAnchor>
  <xdr:oneCellAnchor>
    <xdr:from>
      <xdr:col>1</xdr:col>
      <xdr:colOff>276225</xdr:colOff>
      <xdr:row>271</xdr:row>
      <xdr:rowOff>129507</xdr:rowOff>
    </xdr:from>
    <xdr:ext cx="573622" cy="451518"/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770B632-8CDC-475C-846F-368E67440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58260582"/>
          <a:ext cx="573622" cy="451518"/>
        </a:xfrm>
        <a:prstGeom prst="rect">
          <a:avLst/>
        </a:prstGeom>
      </xdr:spPr>
    </xdr:pic>
    <xdr:clientData/>
  </xdr:oneCellAnchor>
  <xdr:oneCellAnchor>
    <xdr:from>
      <xdr:col>1</xdr:col>
      <xdr:colOff>295275</xdr:colOff>
      <xdr:row>274</xdr:row>
      <xdr:rowOff>127011</xdr:rowOff>
    </xdr:from>
    <xdr:ext cx="552450" cy="318310"/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CDB59BEA-0480-4126-963B-D9B410A37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59362986"/>
          <a:ext cx="552450" cy="318310"/>
        </a:xfrm>
        <a:prstGeom prst="rect">
          <a:avLst/>
        </a:prstGeom>
      </xdr:spPr>
    </xdr:pic>
    <xdr:clientData/>
  </xdr:oneCellAnchor>
  <xdr:twoCellAnchor>
    <xdr:from>
      <xdr:col>1</xdr:col>
      <xdr:colOff>307204</xdr:colOff>
      <xdr:row>278</xdr:row>
      <xdr:rowOff>140390</xdr:rowOff>
    </xdr:from>
    <xdr:to>
      <xdr:col>1</xdr:col>
      <xdr:colOff>904875</xdr:colOff>
      <xdr:row>279</xdr:row>
      <xdr:rowOff>231012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A2E1561E-1BBC-4CF3-B0F7-AC2AE3386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179" y="60357440"/>
          <a:ext cx="597671" cy="328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229058</xdr:colOff>
      <xdr:row>283</xdr:row>
      <xdr:rowOff>133307</xdr:rowOff>
    </xdr:from>
    <xdr:ext cx="618947" cy="492683"/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A082DF7-DD3F-4668-9740-A1FE9EBC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101858">
          <a:off x="1400633" y="64065107"/>
          <a:ext cx="618947" cy="492683"/>
        </a:xfrm>
        <a:prstGeom prst="rect">
          <a:avLst/>
        </a:prstGeom>
      </xdr:spPr>
    </xdr:pic>
    <xdr:clientData/>
  </xdr:oneCellAnchor>
  <xdr:oneCellAnchor>
    <xdr:from>
      <xdr:col>1</xdr:col>
      <xdr:colOff>458890</xdr:colOff>
      <xdr:row>289</xdr:row>
      <xdr:rowOff>40762</xdr:rowOff>
    </xdr:from>
    <xdr:ext cx="226910" cy="191078"/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D1F591E6-8496-4F71-BDB5-4BC699D73D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0" t="2379" r="9893" b="26137"/>
        <a:stretch/>
      </xdr:blipFill>
      <xdr:spPr>
        <a:xfrm>
          <a:off x="1630465" y="52590187"/>
          <a:ext cx="226910" cy="191078"/>
        </a:xfrm>
        <a:prstGeom prst="rect">
          <a:avLst/>
        </a:prstGeom>
      </xdr:spPr>
    </xdr:pic>
    <xdr:clientData/>
  </xdr:oneCellAnchor>
  <xdr:twoCellAnchor editAs="oneCell">
    <xdr:from>
      <xdr:col>1</xdr:col>
      <xdr:colOff>276226</xdr:colOff>
      <xdr:row>265</xdr:row>
      <xdr:rowOff>69159</xdr:rowOff>
    </xdr:from>
    <xdr:to>
      <xdr:col>1</xdr:col>
      <xdr:colOff>942976</xdr:colOff>
      <xdr:row>267</xdr:row>
      <xdr:rowOff>177344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3415F989-DC64-46D1-B0B2-7D1A0C05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1" y="57247734"/>
          <a:ext cx="666750" cy="584435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281</xdr:row>
      <xdr:rowOff>92766</xdr:rowOff>
    </xdr:from>
    <xdr:to>
      <xdr:col>1</xdr:col>
      <xdr:colOff>762000</xdr:colOff>
      <xdr:row>281</xdr:row>
      <xdr:rowOff>410470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EF3673AD-323D-4628-BFDF-0E0B07B56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4476" y="50765766"/>
          <a:ext cx="419099" cy="317704"/>
        </a:xfrm>
        <a:prstGeom prst="rect">
          <a:avLst/>
        </a:prstGeom>
      </xdr:spPr>
    </xdr:pic>
    <xdr:clientData/>
  </xdr:twoCellAnchor>
  <xdr:twoCellAnchor>
    <xdr:from>
      <xdr:col>1</xdr:col>
      <xdr:colOff>261384</xdr:colOff>
      <xdr:row>173</xdr:row>
      <xdr:rowOff>171450</xdr:rowOff>
    </xdr:from>
    <xdr:to>
      <xdr:col>1</xdr:col>
      <xdr:colOff>971550</xdr:colOff>
      <xdr:row>176</xdr:row>
      <xdr:rowOff>57261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3EC5B0F1-279C-47E7-A893-46E04B463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359" y="37042725"/>
          <a:ext cx="710166" cy="600186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182</xdr:row>
      <xdr:rowOff>161926</xdr:rowOff>
    </xdr:from>
    <xdr:to>
      <xdr:col>1</xdr:col>
      <xdr:colOff>895350</xdr:colOff>
      <xdr:row>184</xdr:row>
      <xdr:rowOff>57150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384A23E-F017-4C7B-9465-5D80D7CB2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1233726"/>
          <a:ext cx="638175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185</xdr:row>
      <xdr:rowOff>209551</xdr:rowOff>
    </xdr:from>
    <xdr:to>
      <xdr:col>1</xdr:col>
      <xdr:colOff>876300</xdr:colOff>
      <xdr:row>186</xdr:row>
      <xdr:rowOff>206239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E5C00EFB-4DBB-43AC-9C79-CD49850BD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1995726"/>
          <a:ext cx="600075" cy="234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307125</xdr:colOff>
      <xdr:row>179</xdr:row>
      <xdr:rowOff>126150</xdr:rowOff>
    </xdr:from>
    <xdr:to>
      <xdr:col>1</xdr:col>
      <xdr:colOff>838200</xdr:colOff>
      <xdr:row>181</xdr:row>
      <xdr:rowOff>114591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617F49A8-3E41-48C4-B611-0055473AB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00" y="40483575"/>
          <a:ext cx="531075" cy="464691"/>
        </a:xfrm>
        <a:prstGeom prst="rect">
          <a:avLst/>
        </a:prstGeom>
      </xdr:spPr>
    </xdr:pic>
    <xdr:clientData/>
  </xdr:twoCellAnchor>
  <xdr:oneCellAnchor>
    <xdr:from>
      <xdr:col>1</xdr:col>
      <xdr:colOff>171450</xdr:colOff>
      <xdr:row>189</xdr:row>
      <xdr:rowOff>209549</xdr:rowOff>
    </xdr:from>
    <xdr:ext cx="819150" cy="630283"/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F36E452A-972B-4D4E-9CA5-0028949D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40890824"/>
          <a:ext cx="819150" cy="630283"/>
        </a:xfrm>
        <a:prstGeom prst="rect">
          <a:avLst/>
        </a:prstGeom>
      </xdr:spPr>
    </xdr:pic>
    <xdr:clientData/>
  </xdr:oneCellAnchor>
  <xdr:twoCellAnchor>
    <xdr:from>
      <xdr:col>1</xdr:col>
      <xdr:colOff>467267</xdr:colOff>
      <xdr:row>207</xdr:row>
      <xdr:rowOff>43898</xdr:rowOff>
    </xdr:from>
    <xdr:to>
      <xdr:col>1</xdr:col>
      <xdr:colOff>757275</xdr:colOff>
      <xdr:row>208</xdr:row>
      <xdr:rowOff>4077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3010803-7566-451E-8512-F2A574AA6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842" y="38963048"/>
          <a:ext cx="290008" cy="198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209549</xdr:colOff>
      <xdr:row>199</xdr:row>
      <xdr:rowOff>81254</xdr:rowOff>
    </xdr:from>
    <xdr:to>
      <xdr:col>1</xdr:col>
      <xdr:colOff>828674</xdr:colOff>
      <xdr:row>201</xdr:row>
      <xdr:rowOff>146738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5519B95C-F58B-4A9D-9FFE-3A5F9C708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4" y="45220229"/>
          <a:ext cx="619125" cy="541734"/>
        </a:xfrm>
        <a:prstGeom prst="rect">
          <a:avLst/>
        </a:prstGeom>
      </xdr:spPr>
    </xdr:pic>
    <xdr:clientData/>
  </xdr:twoCellAnchor>
  <xdr:oneCellAnchor>
    <xdr:from>
      <xdr:col>1</xdr:col>
      <xdr:colOff>433313</xdr:colOff>
      <xdr:row>228</xdr:row>
      <xdr:rowOff>66675</xdr:rowOff>
    </xdr:from>
    <xdr:ext cx="203021" cy="167583"/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99CD5500-42E9-4440-B88C-C04F6A4523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9" t="4326" r="26614" b="24246"/>
        <a:stretch/>
      </xdr:blipFill>
      <xdr:spPr bwMode="auto">
        <a:xfrm>
          <a:off x="1604888" y="43291125"/>
          <a:ext cx="203021" cy="167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361526</xdr:colOff>
      <xdr:row>209</xdr:row>
      <xdr:rowOff>56736</xdr:rowOff>
    </xdr:from>
    <xdr:to>
      <xdr:col>1</xdr:col>
      <xdr:colOff>760159</xdr:colOff>
      <xdr:row>209</xdr:row>
      <xdr:rowOff>212898</xdr:rowOff>
    </xdr:to>
    <xdr:pic>
      <xdr:nvPicPr>
        <xdr:cNvPr id="77" name="EB38891E-09CA-4FD8-B308-DF6B805F2D9F" descr="AF6D9772-EF42-4EF6-AC42-D1B4FC354C81@aristo-aps">
          <a:extLst>
            <a:ext uri="{FF2B5EF4-FFF2-40B4-BE49-F238E27FC236}">
              <a16:creationId xmlns="" xmlns:a16="http://schemas.microsoft.com/office/drawing/2014/main" id="{395EBA2F-6465-4797-BB8E-D757BC6FB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01" y="46795911"/>
          <a:ext cx="398633" cy="156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393728</xdr:colOff>
      <xdr:row>210</xdr:row>
      <xdr:rowOff>57150</xdr:rowOff>
    </xdr:from>
    <xdr:to>
      <xdr:col>1</xdr:col>
      <xdr:colOff>722060</xdr:colOff>
      <xdr:row>210</xdr:row>
      <xdr:rowOff>228599</xdr:rowOff>
    </xdr:to>
    <xdr:pic>
      <xdr:nvPicPr>
        <xdr:cNvPr id="78" name="5CC46C14-895F-44D4-8DA4-755CAF6EAC02" descr="cid:6F88F731-44C3-46C5-9107-E9615BC1E488@aristo-aps.ru">
          <a:extLst>
            <a:ext uri="{FF2B5EF4-FFF2-40B4-BE49-F238E27FC236}">
              <a16:creationId xmlns="" xmlns:a16="http://schemas.microsoft.com/office/drawing/2014/main" id="{0C3277CA-A41C-4E68-90C5-FDDDC8282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703" y="47072550"/>
          <a:ext cx="328332" cy="171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148215</xdr:colOff>
      <xdr:row>213</xdr:row>
      <xdr:rowOff>160275</xdr:rowOff>
    </xdr:from>
    <xdr:to>
      <xdr:col>1</xdr:col>
      <xdr:colOff>981074</xdr:colOff>
      <xdr:row>215</xdr:row>
      <xdr:rowOff>226217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6F234530-4FE8-4855-99B1-D15368E94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190" y="45870750"/>
          <a:ext cx="832859" cy="542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300091</xdr:colOff>
      <xdr:row>216</xdr:row>
      <xdr:rowOff>83228</xdr:rowOff>
    </xdr:from>
    <xdr:to>
      <xdr:col>1</xdr:col>
      <xdr:colOff>962025</xdr:colOff>
      <xdr:row>217</xdr:row>
      <xdr:rowOff>204017</xdr:rowOff>
    </xdr:to>
    <xdr:pic>
      <xdr:nvPicPr>
        <xdr:cNvPr id="80" name="Рисунок 3" descr="cid:image007.jpg@01D1EF25.556CB0F0">
          <a:extLst>
            <a:ext uri="{FF2B5EF4-FFF2-40B4-BE49-F238E27FC236}">
              <a16:creationId xmlns="" xmlns:a16="http://schemas.microsoft.com/office/drawing/2014/main" id="{5B6B922D-579B-40A4-8CBA-272F0BFD5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066" y="46508078"/>
          <a:ext cx="661934" cy="358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346346</xdr:colOff>
      <xdr:row>218</xdr:row>
      <xdr:rowOff>160483</xdr:rowOff>
    </xdr:from>
    <xdr:to>
      <xdr:col>1</xdr:col>
      <xdr:colOff>864934</xdr:colOff>
      <xdr:row>219</xdr:row>
      <xdr:rowOff>132142</xdr:rowOff>
    </xdr:to>
    <xdr:pic>
      <xdr:nvPicPr>
        <xdr:cNvPr id="81" name="Рисунок 5" descr="cid:image003.png@01D1EF25.556CB0F0">
          <a:extLst>
            <a:ext uri="{FF2B5EF4-FFF2-40B4-BE49-F238E27FC236}">
              <a16:creationId xmlns="" xmlns:a16="http://schemas.microsoft.com/office/drawing/2014/main" id="{AB2697BE-46D2-49E6-B7AC-9876C22DD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321" y="47061583"/>
          <a:ext cx="518588" cy="209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228600</xdr:colOff>
      <xdr:row>222</xdr:row>
      <xdr:rowOff>213791</xdr:rowOff>
    </xdr:from>
    <xdr:ext cx="727714" cy="378035"/>
    <xdr:pic>
      <xdr:nvPicPr>
        <xdr:cNvPr id="82" name="Рисунок 81">
          <a:extLst>
            <a:ext uri="{FF2B5EF4-FFF2-40B4-BE49-F238E27FC236}">
              <a16:creationId xmlns="" xmlns:a16="http://schemas.microsoft.com/office/drawing/2014/main" id="{E1AD4959-DE53-409C-80F4-036972AC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42009491"/>
          <a:ext cx="727714" cy="378035"/>
        </a:xfrm>
        <a:prstGeom prst="rect">
          <a:avLst/>
        </a:prstGeom>
      </xdr:spPr>
    </xdr:pic>
    <xdr:clientData/>
  </xdr:oneCellAnchor>
  <xdr:twoCellAnchor>
    <xdr:from>
      <xdr:col>1</xdr:col>
      <xdr:colOff>369634</xdr:colOff>
      <xdr:row>226</xdr:row>
      <xdr:rowOff>211422</xdr:rowOff>
    </xdr:from>
    <xdr:to>
      <xdr:col>1</xdr:col>
      <xdr:colOff>941134</xdr:colOff>
      <xdr:row>227</xdr:row>
      <xdr:rowOff>89901</xdr:rowOff>
    </xdr:to>
    <xdr:pic>
      <xdr:nvPicPr>
        <xdr:cNvPr id="83" name="Рисунок 4" descr="cid:image005.png@01D1EF25.556CB0F0">
          <a:extLst>
            <a:ext uri="{FF2B5EF4-FFF2-40B4-BE49-F238E27FC236}">
              <a16:creationId xmlns="" xmlns:a16="http://schemas.microsoft.com/office/drawing/2014/main" id="{3DE36BE6-7CE7-4599-8151-5A1BBD33F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757100">
          <a:off x="1541209" y="42959622"/>
          <a:ext cx="571500" cy="116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379158</xdr:colOff>
      <xdr:row>229</xdr:row>
      <xdr:rowOff>33350</xdr:rowOff>
    </xdr:from>
    <xdr:to>
      <xdr:col>1</xdr:col>
      <xdr:colOff>655384</xdr:colOff>
      <xdr:row>229</xdr:row>
      <xdr:rowOff>216372</xdr:rowOff>
    </xdr:to>
    <xdr:pic>
      <xdr:nvPicPr>
        <xdr:cNvPr id="84" name="图片 2" descr="asm0001.jpg">
          <a:extLst>
            <a:ext uri="{FF2B5EF4-FFF2-40B4-BE49-F238E27FC236}">
              <a16:creationId xmlns="" xmlns:a16="http://schemas.microsoft.com/office/drawing/2014/main" id="{1EB092D8-A583-4B4D-99D7-632087FF7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733" y="43495925"/>
          <a:ext cx="276226" cy="183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375019</xdr:colOff>
      <xdr:row>230</xdr:row>
      <xdr:rowOff>52238</xdr:rowOff>
    </xdr:from>
    <xdr:ext cx="377315" cy="240173"/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FB5E750F-7466-446F-A930-B49B35642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994" y="51363413"/>
          <a:ext cx="377315" cy="240173"/>
        </a:xfrm>
        <a:prstGeom prst="rect">
          <a:avLst/>
        </a:prstGeom>
      </xdr:spPr>
    </xdr:pic>
    <xdr:clientData/>
  </xdr:oneCellAnchor>
  <xdr:oneCellAnchor>
    <xdr:from>
      <xdr:col>1</xdr:col>
      <xdr:colOff>236284</xdr:colOff>
      <xdr:row>211</xdr:row>
      <xdr:rowOff>95880</xdr:rowOff>
    </xdr:from>
    <xdr:ext cx="640015" cy="361250"/>
    <xdr:pic>
      <xdr:nvPicPr>
        <xdr:cNvPr id="86" name="Рисунок 85">
          <a:extLst>
            <a:ext uri="{FF2B5EF4-FFF2-40B4-BE49-F238E27FC236}">
              <a16:creationId xmlns="" xmlns:a16="http://schemas.microsoft.com/office/drawing/2014/main" id="{6538D50D-5392-4DBF-8E4D-DDA8F5623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259" y="45330105"/>
          <a:ext cx="640015" cy="36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477930</xdr:colOff>
      <xdr:row>225</xdr:row>
      <xdr:rowOff>76200</xdr:rowOff>
    </xdr:from>
    <xdr:ext cx="162212" cy="125102"/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E40D0EC6-C1E0-4245-8C62-78B9AEAEE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505" y="42586275"/>
          <a:ext cx="162212" cy="125102"/>
        </a:xfrm>
        <a:prstGeom prst="rect">
          <a:avLst/>
        </a:prstGeom>
      </xdr:spPr>
    </xdr:pic>
    <xdr:clientData/>
  </xdr:oneCellAnchor>
  <xdr:twoCellAnchor editAs="oneCell">
    <xdr:from>
      <xdr:col>1</xdr:col>
      <xdr:colOff>493459</xdr:colOff>
      <xdr:row>221</xdr:row>
      <xdr:rowOff>19500</xdr:rowOff>
    </xdr:from>
    <xdr:to>
      <xdr:col>1</xdr:col>
      <xdr:colOff>728646</xdr:colOff>
      <xdr:row>221</xdr:row>
      <xdr:rowOff>225288</xdr:rowOff>
    </xdr:to>
    <xdr:pic>
      <xdr:nvPicPr>
        <xdr:cNvPr id="88" name="Рисунок 87">
          <a:extLst>
            <a:ext uri="{FF2B5EF4-FFF2-40B4-BE49-F238E27FC236}">
              <a16:creationId xmlns="" xmlns:a16="http://schemas.microsoft.com/office/drawing/2014/main" id="{6755F4A3-D092-4337-A644-476EBCBC1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034" y="41577075"/>
          <a:ext cx="235187" cy="205788"/>
        </a:xfrm>
        <a:prstGeom prst="rect">
          <a:avLst/>
        </a:prstGeom>
      </xdr:spPr>
    </xdr:pic>
    <xdr:clientData/>
  </xdr:twoCellAnchor>
  <xdr:twoCellAnchor editAs="oneCell">
    <xdr:from>
      <xdr:col>1</xdr:col>
      <xdr:colOff>514349</xdr:colOff>
      <xdr:row>220</xdr:row>
      <xdr:rowOff>44155</xdr:rowOff>
    </xdr:from>
    <xdr:to>
      <xdr:col>1</xdr:col>
      <xdr:colOff>693484</xdr:colOff>
      <xdr:row>220</xdr:row>
      <xdr:rowOff>200898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7FD11BD3-C3BA-46EB-810D-4A2ED50CB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4" y="41363605"/>
          <a:ext cx="179135" cy="156743"/>
        </a:xfrm>
        <a:prstGeom prst="rect">
          <a:avLst/>
        </a:prstGeom>
      </xdr:spPr>
    </xdr:pic>
    <xdr:clientData/>
  </xdr:twoCellAnchor>
  <xdr:oneCellAnchor>
    <xdr:from>
      <xdr:col>1</xdr:col>
      <xdr:colOff>171450</xdr:colOff>
      <xdr:row>234</xdr:row>
      <xdr:rowOff>134592</xdr:rowOff>
    </xdr:from>
    <xdr:ext cx="702718" cy="436908"/>
    <xdr:pic>
      <xdr:nvPicPr>
        <xdr:cNvPr id="90" name="Рисунок 89">
          <a:extLst>
            <a:ext uri="{FF2B5EF4-FFF2-40B4-BE49-F238E27FC236}">
              <a16:creationId xmlns="" xmlns:a16="http://schemas.microsoft.com/office/drawing/2014/main" id="{243F8075-3D4D-4B5F-949B-6450205D2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52369692"/>
          <a:ext cx="702718" cy="436908"/>
        </a:xfrm>
        <a:prstGeom prst="rect">
          <a:avLst/>
        </a:prstGeom>
      </xdr:spPr>
    </xdr:pic>
    <xdr:clientData/>
  </xdr:oneCellAnchor>
  <xdr:oneCellAnchor>
    <xdr:from>
      <xdr:col>1</xdr:col>
      <xdr:colOff>467265</xdr:colOff>
      <xdr:row>237</xdr:row>
      <xdr:rowOff>36151</xdr:rowOff>
    </xdr:from>
    <xdr:ext cx="200888" cy="174641"/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81837F0C-325C-4D02-8FFD-6103173E7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840" y="44470276"/>
          <a:ext cx="200888" cy="174641"/>
        </a:xfrm>
        <a:prstGeom prst="rect">
          <a:avLst/>
        </a:prstGeom>
      </xdr:spPr>
    </xdr:pic>
    <xdr:clientData/>
  </xdr:oneCellAnchor>
  <xdr:twoCellAnchor>
    <xdr:from>
      <xdr:col>1</xdr:col>
      <xdr:colOff>104774</xdr:colOff>
      <xdr:row>240</xdr:row>
      <xdr:rowOff>29402</xdr:rowOff>
    </xdr:from>
    <xdr:to>
      <xdr:col>1</xdr:col>
      <xdr:colOff>1029697</xdr:colOff>
      <xdr:row>242</xdr:row>
      <xdr:rowOff>209549</xdr:rowOff>
    </xdr:to>
    <xdr:pic>
      <xdr:nvPicPr>
        <xdr:cNvPr id="92" name="Рисунок 91">
          <a:extLst>
            <a:ext uri="{FF2B5EF4-FFF2-40B4-BE49-F238E27FC236}">
              <a16:creationId xmlns="" xmlns:a16="http://schemas.microsoft.com/office/drawing/2014/main" id="{46CF29AC-B1BF-4B4A-BB13-64559C165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9" y="51712052"/>
          <a:ext cx="924923" cy="656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186847</xdr:colOff>
      <xdr:row>246</xdr:row>
      <xdr:rowOff>191328</xdr:rowOff>
    </xdr:from>
    <xdr:ext cx="756433" cy="589722"/>
    <xdr:pic>
      <xdr:nvPicPr>
        <xdr:cNvPr id="94" name="Рисунок 93">
          <a:extLst>
            <a:ext uri="{FF2B5EF4-FFF2-40B4-BE49-F238E27FC236}">
              <a16:creationId xmlns="" xmlns:a16="http://schemas.microsoft.com/office/drawing/2014/main" id="{6FCB4788-DC41-4EDA-8458-DF654FB61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822" y="53083653"/>
          <a:ext cx="756433" cy="589722"/>
        </a:xfrm>
        <a:prstGeom prst="rect">
          <a:avLst/>
        </a:prstGeom>
      </xdr:spPr>
    </xdr:pic>
    <xdr:clientData/>
  </xdr:oneCellAnchor>
  <xdr:oneCellAnchor>
    <xdr:from>
      <xdr:col>1</xdr:col>
      <xdr:colOff>104899</xdr:colOff>
      <xdr:row>252</xdr:row>
      <xdr:rowOff>10766</xdr:rowOff>
    </xdr:from>
    <xdr:ext cx="860492" cy="617883"/>
    <xdr:pic>
      <xdr:nvPicPr>
        <xdr:cNvPr id="95" name="Рисунок 94">
          <a:extLst>
            <a:ext uri="{FF2B5EF4-FFF2-40B4-BE49-F238E27FC236}">
              <a16:creationId xmlns="" xmlns:a16="http://schemas.microsoft.com/office/drawing/2014/main" id="{5628C3E1-5C0A-4EC0-8EAB-4308D6888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874" y="54331841"/>
          <a:ext cx="860492" cy="617883"/>
        </a:xfrm>
        <a:prstGeom prst="rect">
          <a:avLst/>
        </a:prstGeom>
      </xdr:spPr>
    </xdr:pic>
    <xdr:clientData/>
  </xdr:oneCellAnchor>
  <xdr:oneCellAnchor>
    <xdr:from>
      <xdr:col>1</xdr:col>
      <xdr:colOff>209550</xdr:colOff>
      <xdr:row>257</xdr:row>
      <xdr:rowOff>87796</xdr:rowOff>
    </xdr:from>
    <xdr:ext cx="865226" cy="578954"/>
    <xdr:pic>
      <xdr:nvPicPr>
        <xdr:cNvPr id="96" name="Рисунок 95">
          <a:extLst>
            <a:ext uri="{FF2B5EF4-FFF2-40B4-BE49-F238E27FC236}">
              <a16:creationId xmlns="" xmlns:a16="http://schemas.microsoft.com/office/drawing/2014/main" id="{995DEE57-C1CB-423C-8A20-F29C21237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55599496"/>
          <a:ext cx="865226" cy="578954"/>
        </a:xfrm>
        <a:prstGeom prst="rect">
          <a:avLst/>
        </a:prstGeom>
      </xdr:spPr>
    </xdr:pic>
    <xdr:clientData/>
  </xdr:oneCellAnchor>
  <xdr:twoCellAnchor>
    <xdr:from>
      <xdr:col>1</xdr:col>
      <xdr:colOff>247650</xdr:colOff>
      <xdr:row>311</xdr:row>
      <xdr:rowOff>190500</xdr:rowOff>
    </xdr:from>
    <xdr:to>
      <xdr:col>1</xdr:col>
      <xdr:colOff>1025955</xdr:colOff>
      <xdr:row>312</xdr:row>
      <xdr:rowOff>187188</xdr:rowOff>
    </xdr:to>
    <xdr:pic>
      <xdr:nvPicPr>
        <xdr:cNvPr id="137" name="Рисунок 136">
          <a:extLst>
            <a:ext uri="{FF2B5EF4-FFF2-40B4-BE49-F238E27FC236}">
              <a16:creationId xmlns="" xmlns:a16="http://schemas.microsoft.com/office/drawing/2014/main" id="{736FEBAC-DCEC-42C7-BD01-22842FF44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57673875"/>
          <a:ext cx="778305" cy="234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302</xdr:row>
      <xdr:rowOff>47625</xdr:rowOff>
    </xdr:from>
    <xdr:to>
      <xdr:col>1</xdr:col>
      <xdr:colOff>1003161</xdr:colOff>
      <xdr:row>305</xdr:row>
      <xdr:rowOff>114300</xdr:rowOff>
    </xdr:to>
    <xdr:pic>
      <xdr:nvPicPr>
        <xdr:cNvPr id="138" name="Рисунок 137">
          <a:extLst>
            <a:ext uri="{FF2B5EF4-FFF2-40B4-BE49-F238E27FC236}">
              <a16:creationId xmlns="" xmlns:a16="http://schemas.microsoft.com/office/drawing/2014/main" id="{2D2BA095-A444-412F-AEB3-F176BEB86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600" y="55387875"/>
          <a:ext cx="803136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308</xdr:row>
      <xdr:rowOff>76200</xdr:rowOff>
    </xdr:from>
    <xdr:to>
      <xdr:col>1</xdr:col>
      <xdr:colOff>790575</xdr:colOff>
      <xdr:row>310</xdr:row>
      <xdr:rowOff>95250</xdr:rowOff>
    </xdr:to>
    <xdr:pic>
      <xdr:nvPicPr>
        <xdr:cNvPr id="139" name="Рисунок 138">
          <a:extLst>
            <a:ext uri="{FF2B5EF4-FFF2-40B4-BE49-F238E27FC236}">
              <a16:creationId xmlns="" xmlns:a16="http://schemas.microsoft.com/office/drawing/2014/main" id="{3D2CD280-8A53-4304-8F1D-52CCC44AC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568452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318</xdr:row>
      <xdr:rowOff>180975</xdr:rowOff>
    </xdr:from>
    <xdr:to>
      <xdr:col>1</xdr:col>
      <xdr:colOff>1009650</xdr:colOff>
      <xdr:row>322</xdr:row>
      <xdr:rowOff>28575</xdr:rowOff>
    </xdr:to>
    <xdr:pic>
      <xdr:nvPicPr>
        <xdr:cNvPr id="140" name="Рисунок 139">
          <a:extLst>
            <a:ext uri="{FF2B5EF4-FFF2-40B4-BE49-F238E27FC236}">
              <a16:creationId xmlns="" xmlns:a16="http://schemas.microsoft.com/office/drawing/2014/main" id="{D1817E41-B485-4D34-98DC-E1BC1F677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0" y="67970400"/>
          <a:ext cx="847725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331</xdr:row>
      <xdr:rowOff>76199</xdr:rowOff>
    </xdr:from>
    <xdr:to>
      <xdr:col>1</xdr:col>
      <xdr:colOff>761683</xdr:colOff>
      <xdr:row>332</xdr:row>
      <xdr:rowOff>180975</xdr:rowOff>
    </xdr:to>
    <xdr:pic>
      <xdr:nvPicPr>
        <xdr:cNvPr id="143" name="Рисунок 142">
          <a:extLst>
            <a:ext uri="{FF2B5EF4-FFF2-40B4-BE49-F238E27FC236}">
              <a16:creationId xmlns="" xmlns:a16="http://schemas.microsoft.com/office/drawing/2014/main" id="{1F009509-1212-483D-8372-A00126C5C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76685774"/>
          <a:ext cx="342583" cy="342901"/>
        </a:xfrm>
        <a:prstGeom prst="rect">
          <a:avLst/>
        </a:prstGeom>
      </xdr:spPr>
    </xdr:pic>
    <xdr:clientData/>
  </xdr:twoCellAnchor>
  <xdr:twoCellAnchor editAs="oneCell">
    <xdr:from>
      <xdr:col>1</xdr:col>
      <xdr:colOff>488177</xdr:colOff>
      <xdr:row>340</xdr:row>
      <xdr:rowOff>7455</xdr:rowOff>
    </xdr:from>
    <xdr:to>
      <xdr:col>1</xdr:col>
      <xdr:colOff>685800</xdr:colOff>
      <xdr:row>340</xdr:row>
      <xdr:rowOff>199644</xdr:rowOff>
    </xdr:to>
    <xdr:pic>
      <xdr:nvPicPr>
        <xdr:cNvPr id="146" name="Рисунок 145">
          <a:extLst>
            <a:ext uri="{FF2B5EF4-FFF2-40B4-BE49-F238E27FC236}">
              <a16:creationId xmlns="" xmlns:a16="http://schemas.microsoft.com/office/drawing/2014/main" id="{7D902537-EE59-4A88-A11B-64959C842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752" y="61538955"/>
          <a:ext cx="197623" cy="192189"/>
        </a:xfrm>
        <a:prstGeom prst="rect">
          <a:avLst/>
        </a:prstGeom>
      </xdr:spPr>
    </xdr:pic>
    <xdr:clientData/>
  </xdr:twoCellAnchor>
  <xdr:twoCellAnchor editAs="oneCell">
    <xdr:from>
      <xdr:col>1</xdr:col>
      <xdr:colOff>373876</xdr:colOff>
      <xdr:row>341</xdr:row>
      <xdr:rowOff>77858</xdr:rowOff>
    </xdr:from>
    <xdr:to>
      <xdr:col>1</xdr:col>
      <xdr:colOff>742950</xdr:colOff>
      <xdr:row>342</xdr:row>
      <xdr:rowOff>198659</xdr:rowOff>
    </xdr:to>
    <xdr:pic>
      <xdr:nvPicPr>
        <xdr:cNvPr id="147" name="Рисунок 146">
          <a:extLst>
            <a:ext uri="{FF2B5EF4-FFF2-40B4-BE49-F238E27FC236}">
              <a16:creationId xmlns="" xmlns:a16="http://schemas.microsoft.com/office/drawing/2014/main" id="{47D1A2D8-24EA-480F-BD88-9AEECFA0F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851" y="74544308"/>
          <a:ext cx="369074" cy="358926"/>
        </a:xfrm>
        <a:prstGeom prst="rect">
          <a:avLst/>
        </a:prstGeom>
      </xdr:spPr>
    </xdr:pic>
    <xdr:clientData/>
  </xdr:twoCellAnchor>
  <xdr:twoCellAnchor editAs="oneCell">
    <xdr:from>
      <xdr:col>1</xdr:col>
      <xdr:colOff>411977</xdr:colOff>
      <xdr:row>348</xdr:row>
      <xdr:rowOff>109221</xdr:rowOff>
    </xdr:from>
    <xdr:to>
      <xdr:col>1</xdr:col>
      <xdr:colOff>733425</xdr:colOff>
      <xdr:row>349</xdr:row>
      <xdr:rowOff>183704</xdr:rowOff>
    </xdr:to>
    <xdr:pic>
      <xdr:nvPicPr>
        <xdr:cNvPr id="148" name="Рисунок 147">
          <a:extLst>
            <a:ext uri="{FF2B5EF4-FFF2-40B4-BE49-F238E27FC236}">
              <a16:creationId xmlns="" xmlns:a16="http://schemas.microsoft.com/office/drawing/2014/main" id="{99B779C8-1B68-4F6F-B6AB-E65435CC5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3552" y="62831346"/>
          <a:ext cx="321448" cy="312608"/>
        </a:xfrm>
        <a:prstGeom prst="rect">
          <a:avLst/>
        </a:prstGeom>
      </xdr:spPr>
    </xdr:pic>
    <xdr:clientData/>
  </xdr:twoCellAnchor>
  <xdr:twoCellAnchor editAs="oneCell">
    <xdr:from>
      <xdr:col>1</xdr:col>
      <xdr:colOff>468889</xdr:colOff>
      <xdr:row>350</xdr:row>
      <xdr:rowOff>38099</xdr:rowOff>
    </xdr:from>
    <xdr:to>
      <xdr:col>1</xdr:col>
      <xdr:colOff>697727</xdr:colOff>
      <xdr:row>351</xdr:row>
      <xdr:rowOff>207</xdr:rowOff>
    </xdr:to>
    <xdr:pic>
      <xdr:nvPicPr>
        <xdr:cNvPr id="149" name="Рисунок 148">
          <a:extLst>
            <a:ext uri="{FF2B5EF4-FFF2-40B4-BE49-F238E27FC236}">
              <a16:creationId xmlns="" xmlns:a16="http://schemas.microsoft.com/office/drawing/2014/main" id="{2A5D6C03-851C-4EC2-8825-6295C7EB4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64" y="63236474"/>
          <a:ext cx="228838" cy="200233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343</xdr:row>
      <xdr:rowOff>11680</xdr:rowOff>
    </xdr:from>
    <xdr:to>
      <xdr:col>1</xdr:col>
      <xdr:colOff>838200</xdr:colOff>
      <xdr:row>345</xdr:row>
      <xdr:rowOff>106930</xdr:rowOff>
    </xdr:to>
    <xdr:pic>
      <xdr:nvPicPr>
        <xdr:cNvPr id="150" name="Рисунок 149">
          <a:extLst>
            <a:ext uri="{FF2B5EF4-FFF2-40B4-BE49-F238E27FC236}">
              <a16:creationId xmlns="" xmlns:a16="http://schemas.microsoft.com/office/drawing/2014/main" id="{4C11AA36-A37B-4CFB-88C4-1D4E23972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" y="7208735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464326</xdr:colOff>
      <xdr:row>351</xdr:row>
      <xdr:rowOff>39926</xdr:rowOff>
    </xdr:from>
    <xdr:to>
      <xdr:col>1</xdr:col>
      <xdr:colOff>628650</xdr:colOff>
      <xdr:row>351</xdr:row>
      <xdr:rowOff>204250</xdr:rowOff>
    </xdr:to>
    <xdr:pic>
      <xdr:nvPicPr>
        <xdr:cNvPr id="151" name="Рисунок 150">
          <a:extLst>
            <a:ext uri="{FF2B5EF4-FFF2-40B4-BE49-F238E27FC236}">
              <a16:creationId xmlns="" xmlns:a16="http://schemas.microsoft.com/office/drawing/2014/main" id="{A270D152-7B14-4C4F-9D5A-9D0364995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901" y="63476426"/>
          <a:ext cx="164324" cy="164324"/>
        </a:xfrm>
        <a:prstGeom prst="rect">
          <a:avLst/>
        </a:prstGeom>
      </xdr:spPr>
    </xdr:pic>
    <xdr:clientData/>
  </xdr:twoCellAnchor>
  <xdr:twoCellAnchor>
    <xdr:from>
      <xdr:col>1</xdr:col>
      <xdr:colOff>483524</xdr:colOff>
      <xdr:row>359</xdr:row>
      <xdr:rowOff>68752</xdr:rowOff>
    </xdr:from>
    <xdr:to>
      <xdr:col>1</xdr:col>
      <xdr:colOff>647700</xdr:colOff>
      <xdr:row>359</xdr:row>
      <xdr:rowOff>205838</xdr:rowOff>
    </xdr:to>
    <xdr:pic>
      <xdr:nvPicPr>
        <xdr:cNvPr id="152" name="图片 2" descr="asm0001.jpg">
          <a:extLst>
            <a:ext uri="{FF2B5EF4-FFF2-40B4-BE49-F238E27FC236}">
              <a16:creationId xmlns="" xmlns:a16="http://schemas.microsoft.com/office/drawing/2014/main" id="{1602E6E7-79FC-4A11-AE6A-BC1D53A89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5099" y="64934002"/>
          <a:ext cx="164176" cy="137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534656</xdr:colOff>
      <xdr:row>355</xdr:row>
      <xdr:rowOff>47625</xdr:rowOff>
    </xdr:from>
    <xdr:to>
      <xdr:col>1</xdr:col>
      <xdr:colOff>702943</xdr:colOff>
      <xdr:row>355</xdr:row>
      <xdr:rowOff>194876</xdr:rowOff>
    </xdr:to>
    <xdr:pic>
      <xdr:nvPicPr>
        <xdr:cNvPr id="153" name="Рисунок 152">
          <a:extLst>
            <a:ext uri="{FF2B5EF4-FFF2-40B4-BE49-F238E27FC236}">
              <a16:creationId xmlns="" xmlns:a16="http://schemas.microsoft.com/office/drawing/2014/main" id="{474B69A6-C324-4F3B-A5A0-D8D71348D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6231" y="63960375"/>
          <a:ext cx="168287" cy="147251"/>
        </a:xfrm>
        <a:prstGeom prst="rect">
          <a:avLst/>
        </a:prstGeom>
      </xdr:spPr>
    </xdr:pic>
    <xdr:clientData/>
  </xdr:twoCellAnchor>
  <xdr:twoCellAnchor editAs="oneCell">
    <xdr:from>
      <xdr:col>1</xdr:col>
      <xdr:colOff>538275</xdr:colOff>
      <xdr:row>358</xdr:row>
      <xdr:rowOff>46703</xdr:rowOff>
    </xdr:from>
    <xdr:to>
      <xdr:col>1</xdr:col>
      <xdr:colOff>712125</xdr:colOff>
      <xdr:row>358</xdr:row>
      <xdr:rowOff>220553</xdr:rowOff>
    </xdr:to>
    <xdr:pic>
      <xdr:nvPicPr>
        <xdr:cNvPr id="154" name="Рисунок 153">
          <a:extLst>
            <a:ext uri="{FF2B5EF4-FFF2-40B4-BE49-F238E27FC236}">
              <a16:creationId xmlns="" xmlns:a16="http://schemas.microsoft.com/office/drawing/2014/main" id="{0B43FF9F-9C98-4158-A588-D8B247C64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9850" y="64673828"/>
          <a:ext cx="173850" cy="173850"/>
        </a:xfrm>
        <a:prstGeom prst="rect">
          <a:avLst/>
        </a:prstGeom>
      </xdr:spPr>
    </xdr:pic>
    <xdr:clientData/>
  </xdr:twoCellAnchor>
  <xdr:twoCellAnchor editAs="oneCell">
    <xdr:from>
      <xdr:col>1</xdr:col>
      <xdr:colOff>464400</xdr:colOff>
      <xdr:row>356</xdr:row>
      <xdr:rowOff>115704</xdr:rowOff>
    </xdr:from>
    <xdr:to>
      <xdr:col>1</xdr:col>
      <xdr:colOff>762000</xdr:colOff>
      <xdr:row>357</xdr:row>
      <xdr:rowOff>166995</xdr:rowOff>
    </xdr:to>
    <xdr:pic>
      <xdr:nvPicPr>
        <xdr:cNvPr id="155" name="Рисунок 154">
          <a:extLst>
            <a:ext uri="{FF2B5EF4-FFF2-40B4-BE49-F238E27FC236}">
              <a16:creationId xmlns="" xmlns:a16="http://schemas.microsoft.com/office/drawing/2014/main" id="{17615DDE-351F-4C96-B9E9-38C885878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975" y="64266579"/>
          <a:ext cx="297600" cy="289416"/>
        </a:xfrm>
        <a:prstGeom prst="rect">
          <a:avLst/>
        </a:prstGeom>
      </xdr:spPr>
    </xdr:pic>
    <xdr:clientData/>
  </xdr:twoCellAnchor>
  <xdr:oneCellAnchor>
    <xdr:from>
      <xdr:col>1</xdr:col>
      <xdr:colOff>200025</xdr:colOff>
      <xdr:row>364</xdr:row>
      <xdr:rowOff>106592</xdr:rowOff>
    </xdr:from>
    <xdr:ext cx="628649" cy="437056"/>
    <xdr:pic>
      <xdr:nvPicPr>
        <xdr:cNvPr id="157" name="Рисунок 156">
          <a:extLst>
            <a:ext uri="{FF2B5EF4-FFF2-40B4-BE49-F238E27FC236}">
              <a16:creationId xmlns="" xmlns:a16="http://schemas.microsoft.com/office/drawing/2014/main" id="{51246ABD-9265-4528-BCC3-592538AD2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79973717"/>
          <a:ext cx="628649" cy="437056"/>
        </a:xfrm>
        <a:prstGeom prst="rect">
          <a:avLst/>
        </a:prstGeom>
      </xdr:spPr>
    </xdr:pic>
    <xdr:clientData/>
  </xdr:oneCellAnchor>
  <xdr:twoCellAnchor editAs="oneCell">
    <xdr:from>
      <xdr:col>1</xdr:col>
      <xdr:colOff>447517</xdr:colOff>
      <xdr:row>360</xdr:row>
      <xdr:rowOff>38101</xdr:rowOff>
    </xdr:from>
    <xdr:to>
      <xdr:col>1</xdr:col>
      <xdr:colOff>618967</xdr:colOff>
      <xdr:row>360</xdr:row>
      <xdr:rowOff>209551</xdr:rowOff>
    </xdr:to>
    <xdr:pic>
      <xdr:nvPicPr>
        <xdr:cNvPr id="158" name="Рисунок 157">
          <a:extLst>
            <a:ext uri="{FF2B5EF4-FFF2-40B4-BE49-F238E27FC236}">
              <a16:creationId xmlns="" xmlns:a16="http://schemas.microsoft.com/office/drawing/2014/main" id="{7094C1ED-1F96-41C4-A3D2-C3E834433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092" y="65141476"/>
          <a:ext cx="171450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152399</xdr:colOff>
      <xdr:row>368</xdr:row>
      <xdr:rowOff>163327</xdr:rowOff>
    </xdr:from>
    <xdr:to>
      <xdr:col>1</xdr:col>
      <xdr:colOff>1000124</xdr:colOff>
      <xdr:row>371</xdr:row>
      <xdr:rowOff>155390</xdr:rowOff>
    </xdr:to>
    <xdr:pic>
      <xdr:nvPicPr>
        <xdr:cNvPr id="159" name="Рисунок 158">
          <a:extLst>
            <a:ext uri="{FF2B5EF4-FFF2-40B4-BE49-F238E27FC236}">
              <a16:creationId xmlns="" xmlns:a16="http://schemas.microsoft.com/office/drawing/2014/main" id="{0E5D1B33-7806-4606-BDBE-74674488B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3974" y="76763377"/>
          <a:ext cx="847725" cy="70643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380</xdr:row>
      <xdr:rowOff>21646</xdr:rowOff>
    </xdr:from>
    <xdr:to>
      <xdr:col>1</xdr:col>
      <xdr:colOff>1000125</xdr:colOff>
      <xdr:row>383</xdr:row>
      <xdr:rowOff>140943</xdr:rowOff>
    </xdr:to>
    <xdr:pic>
      <xdr:nvPicPr>
        <xdr:cNvPr id="160" name="Рисунок 159">
          <a:extLst>
            <a:ext uri="{FF2B5EF4-FFF2-40B4-BE49-F238E27FC236}">
              <a16:creationId xmlns="" xmlns:a16="http://schemas.microsoft.com/office/drawing/2014/main" id="{C02D441C-FCB6-4991-9FAF-869CB6599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81631846"/>
          <a:ext cx="857250" cy="833672"/>
        </a:xfrm>
        <a:prstGeom prst="rect">
          <a:avLst/>
        </a:prstGeom>
      </xdr:spPr>
    </xdr:pic>
    <xdr:clientData/>
  </xdr:twoCellAnchor>
  <xdr:twoCellAnchor editAs="oneCell">
    <xdr:from>
      <xdr:col>1</xdr:col>
      <xdr:colOff>202426</xdr:colOff>
      <xdr:row>375</xdr:row>
      <xdr:rowOff>115543</xdr:rowOff>
    </xdr:from>
    <xdr:to>
      <xdr:col>1</xdr:col>
      <xdr:colOff>952500</xdr:colOff>
      <xdr:row>378</xdr:row>
      <xdr:rowOff>130614</xdr:rowOff>
    </xdr:to>
    <xdr:pic>
      <xdr:nvPicPr>
        <xdr:cNvPr id="161" name="Рисунок 160">
          <a:extLst>
            <a:ext uri="{FF2B5EF4-FFF2-40B4-BE49-F238E27FC236}">
              <a16:creationId xmlns="" xmlns:a16="http://schemas.microsoft.com/office/drawing/2014/main" id="{32EEACF0-F992-41C9-9576-FECFBE87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4001" y="78144343"/>
          <a:ext cx="750074" cy="72944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384</xdr:row>
      <xdr:rowOff>85725</xdr:rowOff>
    </xdr:from>
    <xdr:to>
      <xdr:col>1</xdr:col>
      <xdr:colOff>1038225</xdr:colOff>
      <xdr:row>387</xdr:row>
      <xdr:rowOff>103131</xdr:rowOff>
    </xdr:to>
    <xdr:pic>
      <xdr:nvPicPr>
        <xdr:cNvPr id="163" name="Рисунок 162">
          <a:extLst>
            <a:ext uri="{FF2B5EF4-FFF2-40B4-BE49-F238E27FC236}">
              <a16:creationId xmlns="" xmlns:a16="http://schemas.microsoft.com/office/drawing/2014/main" id="{182BFE34-F354-4737-AB2B-F5CB3F31E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91373325"/>
          <a:ext cx="904875" cy="73178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389</xdr:row>
      <xdr:rowOff>221975</xdr:rowOff>
    </xdr:from>
    <xdr:to>
      <xdr:col>1</xdr:col>
      <xdr:colOff>895349</xdr:colOff>
      <xdr:row>392</xdr:row>
      <xdr:rowOff>79886</xdr:rowOff>
    </xdr:to>
    <xdr:pic>
      <xdr:nvPicPr>
        <xdr:cNvPr id="164" name="Рисунок 163">
          <a:extLst>
            <a:ext uri="{FF2B5EF4-FFF2-40B4-BE49-F238E27FC236}">
              <a16:creationId xmlns="" xmlns:a16="http://schemas.microsoft.com/office/drawing/2014/main" id="{DE6E89B2-01DE-425E-AC44-4E2D6B64A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5" y="87185225"/>
          <a:ext cx="781049" cy="572286"/>
        </a:xfrm>
        <a:prstGeom prst="rect">
          <a:avLst/>
        </a:prstGeom>
      </xdr:spPr>
    </xdr:pic>
    <xdr:clientData/>
  </xdr:twoCellAnchor>
  <xdr:twoCellAnchor>
    <xdr:from>
      <xdr:col>1</xdr:col>
      <xdr:colOff>156695</xdr:colOff>
      <xdr:row>395</xdr:row>
      <xdr:rowOff>232328</xdr:rowOff>
    </xdr:from>
    <xdr:to>
      <xdr:col>1</xdr:col>
      <xdr:colOff>1009650</xdr:colOff>
      <xdr:row>399</xdr:row>
      <xdr:rowOff>27545</xdr:rowOff>
    </xdr:to>
    <xdr:pic>
      <xdr:nvPicPr>
        <xdr:cNvPr id="165" name="Рисунок 164">
          <a:extLst>
            <a:ext uri="{FF2B5EF4-FFF2-40B4-BE49-F238E27FC236}">
              <a16:creationId xmlns="" xmlns:a16="http://schemas.microsoft.com/office/drawing/2014/main" id="{51018FA3-03D1-4B63-BBD6-88427617F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511" b="32325"/>
        <a:stretch/>
      </xdr:blipFill>
      <xdr:spPr bwMode="auto">
        <a:xfrm>
          <a:off x="1328270" y="88624328"/>
          <a:ext cx="852955" cy="747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416209</xdr:colOff>
      <xdr:row>404</xdr:row>
      <xdr:rowOff>60879</xdr:rowOff>
    </xdr:from>
    <xdr:to>
      <xdr:col>1</xdr:col>
      <xdr:colOff>638175</xdr:colOff>
      <xdr:row>404</xdr:row>
      <xdr:rowOff>282845</xdr:rowOff>
    </xdr:to>
    <xdr:pic>
      <xdr:nvPicPr>
        <xdr:cNvPr id="166" name="Рисунок 165">
          <a:extLst>
            <a:ext uri="{FF2B5EF4-FFF2-40B4-BE49-F238E27FC236}">
              <a16:creationId xmlns="" xmlns:a16="http://schemas.microsoft.com/office/drawing/2014/main" id="{8096E8DD-2B2C-4FFE-98EA-9CE4C2E08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184" y="89891154"/>
          <a:ext cx="221966" cy="221966"/>
        </a:xfrm>
        <a:prstGeom prst="rect">
          <a:avLst/>
        </a:prstGeom>
      </xdr:spPr>
    </xdr:pic>
    <xdr:clientData/>
  </xdr:twoCellAnchor>
  <xdr:oneCellAnchor>
    <xdr:from>
      <xdr:col>1</xdr:col>
      <xdr:colOff>475171</xdr:colOff>
      <xdr:row>159</xdr:row>
      <xdr:rowOff>96493</xdr:rowOff>
    </xdr:from>
    <xdr:ext cx="267779" cy="217650"/>
    <xdr:pic>
      <xdr:nvPicPr>
        <xdr:cNvPr id="124" name="Рисунок 123">
          <a:extLst>
            <a:ext uri="{FF2B5EF4-FFF2-40B4-BE49-F238E27FC236}">
              <a16:creationId xmlns="" xmlns:a16="http://schemas.microsoft.com/office/drawing/2014/main" id="{B2D69DAB-7F28-4B0D-8005-4670DA45C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46" y="34234093"/>
          <a:ext cx="267779" cy="217650"/>
        </a:xfrm>
        <a:prstGeom prst="rect">
          <a:avLst/>
        </a:prstGeom>
      </xdr:spPr>
    </xdr:pic>
    <xdr:clientData/>
  </xdr:oneCellAnchor>
  <xdr:oneCellAnchor>
    <xdr:from>
      <xdr:col>1</xdr:col>
      <xdr:colOff>220743</xdr:colOff>
      <xdr:row>114</xdr:row>
      <xdr:rowOff>109328</xdr:rowOff>
    </xdr:from>
    <xdr:ext cx="829348" cy="595521"/>
    <xdr:pic>
      <xdr:nvPicPr>
        <xdr:cNvPr id="131" name="Рисунок 130">
          <a:extLst>
            <a:ext uri="{FF2B5EF4-FFF2-40B4-BE49-F238E27FC236}">
              <a16:creationId xmlns="" xmlns:a16="http://schemas.microsoft.com/office/drawing/2014/main" id="{964EFC30-E838-4F91-A94F-CDE2D502F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718" y="22740728"/>
          <a:ext cx="829348" cy="595521"/>
        </a:xfrm>
        <a:prstGeom prst="rect">
          <a:avLst/>
        </a:prstGeom>
      </xdr:spPr>
    </xdr:pic>
    <xdr:clientData/>
  </xdr:oneCellAnchor>
  <xdr:twoCellAnchor>
    <xdr:from>
      <xdr:col>1</xdr:col>
      <xdr:colOff>294808</xdr:colOff>
      <xdr:row>346</xdr:row>
      <xdr:rowOff>20659</xdr:rowOff>
    </xdr:from>
    <xdr:to>
      <xdr:col>1</xdr:col>
      <xdr:colOff>895350</xdr:colOff>
      <xdr:row>347</xdr:row>
      <xdr:rowOff>172738</xdr:rowOff>
    </xdr:to>
    <xdr:pic>
      <xdr:nvPicPr>
        <xdr:cNvPr id="169" name="Рисунок 3" descr="cid:image007.jpg@01D1EF25.556CB0F0">
          <a:extLst>
            <a:ext uri="{FF2B5EF4-FFF2-40B4-BE49-F238E27FC236}">
              <a16:creationId xmlns="" xmlns:a16="http://schemas.microsoft.com/office/drawing/2014/main" id="{FEA0B868-DE75-46C4-9F2E-FB819C7EE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6383" y="72810709"/>
          <a:ext cx="600542" cy="390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258232</xdr:colOff>
      <xdr:row>352</xdr:row>
      <xdr:rowOff>95250</xdr:rowOff>
    </xdr:from>
    <xdr:ext cx="560917" cy="458930"/>
    <xdr:pic>
      <xdr:nvPicPr>
        <xdr:cNvPr id="126" name="Рисунок 125">
          <a:extLst>
            <a:ext uri="{FF2B5EF4-FFF2-40B4-BE49-F238E27FC236}">
              <a16:creationId xmlns="" xmlns:a16="http://schemas.microsoft.com/office/drawing/2014/main" id="{9D7C66A0-7346-46E1-9B3D-9B698D94D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207" y="76942950"/>
          <a:ext cx="560917" cy="458930"/>
        </a:xfrm>
        <a:prstGeom prst="rect">
          <a:avLst/>
        </a:prstGeom>
      </xdr:spPr>
    </xdr:pic>
    <xdr:clientData/>
  </xdr:oneCellAnchor>
  <xdr:twoCellAnchor>
    <xdr:from>
      <xdr:col>1</xdr:col>
      <xdr:colOff>293166</xdr:colOff>
      <xdr:row>53</xdr:row>
      <xdr:rowOff>180975</xdr:rowOff>
    </xdr:from>
    <xdr:to>
      <xdr:col>1</xdr:col>
      <xdr:colOff>792542</xdr:colOff>
      <xdr:row>56</xdr:row>
      <xdr:rowOff>47625</xdr:rowOff>
    </xdr:to>
    <xdr:pic>
      <xdr:nvPicPr>
        <xdr:cNvPr id="123" name="Рисунок 122">
          <a:extLst>
            <a:ext uri="{FF2B5EF4-FFF2-40B4-BE49-F238E27FC236}">
              <a16:creationId xmlns="" xmlns:a16="http://schemas.microsoft.com/office/drawing/2014/main" id="{50096AE9-6103-428E-B5BB-2425DB8651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3383" r="33675"/>
        <a:stretch/>
      </xdr:blipFill>
      <xdr:spPr bwMode="auto">
        <a:xfrm>
          <a:off x="474141" y="9715500"/>
          <a:ext cx="499376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240525</xdr:colOff>
      <xdr:row>195</xdr:row>
      <xdr:rowOff>178904</xdr:rowOff>
    </xdr:from>
    <xdr:ext cx="769125" cy="672984"/>
    <xdr:pic>
      <xdr:nvPicPr>
        <xdr:cNvPr id="128" name="Рисунок 127">
          <a:extLst>
            <a:ext uri="{FF2B5EF4-FFF2-40B4-BE49-F238E27FC236}">
              <a16:creationId xmlns="" xmlns:a16="http://schemas.microsoft.com/office/drawing/2014/main" id="{5701E85D-E09B-4A00-9A80-B6FF7F95D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500" y="42307979"/>
          <a:ext cx="769125" cy="672984"/>
        </a:xfrm>
        <a:prstGeom prst="rect">
          <a:avLst/>
        </a:prstGeom>
      </xdr:spPr>
    </xdr:pic>
    <xdr:clientData/>
  </xdr:oneCellAnchor>
  <xdr:oneCellAnchor>
    <xdr:from>
      <xdr:col>1</xdr:col>
      <xdr:colOff>152401</xdr:colOff>
      <xdr:row>327</xdr:row>
      <xdr:rowOff>85725</xdr:rowOff>
    </xdr:from>
    <xdr:ext cx="809624" cy="787360"/>
    <xdr:pic>
      <xdr:nvPicPr>
        <xdr:cNvPr id="129" name="Рисунок 128">
          <a:extLst>
            <a:ext uri="{FF2B5EF4-FFF2-40B4-BE49-F238E27FC236}">
              <a16:creationId xmlns="" xmlns:a16="http://schemas.microsoft.com/office/drawing/2014/main" id="{E1A12FEE-C2F9-4E69-93CB-B5301D90D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6" y="75742800"/>
          <a:ext cx="809624" cy="787360"/>
        </a:xfrm>
        <a:prstGeom prst="rect">
          <a:avLst/>
        </a:prstGeom>
      </xdr:spPr>
    </xdr:pic>
    <xdr:clientData/>
  </xdr:oneCellAnchor>
  <xdr:oneCellAnchor>
    <xdr:from>
      <xdr:col>1</xdr:col>
      <xdr:colOff>152400</xdr:colOff>
      <xdr:row>422</xdr:row>
      <xdr:rowOff>284191</xdr:rowOff>
    </xdr:from>
    <xdr:ext cx="933450" cy="687359"/>
    <xdr:pic>
      <xdr:nvPicPr>
        <xdr:cNvPr id="130" name="Рисунок 129">
          <a:extLst>
            <a:ext uri="{FF2B5EF4-FFF2-40B4-BE49-F238E27FC236}">
              <a16:creationId xmlns="" xmlns:a16="http://schemas.microsoft.com/office/drawing/2014/main" id="{A9B8E35F-C0B3-4FA6-A3D9-AFB24D4E3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93010066"/>
          <a:ext cx="933450" cy="687359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432</xdr:row>
      <xdr:rowOff>142875</xdr:rowOff>
    </xdr:from>
    <xdr:ext cx="933450" cy="687359"/>
    <xdr:pic>
      <xdr:nvPicPr>
        <xdr:cNvPr id="132" name="Рисунок 131">
          <a:extLst>
            <a:ext uri="{FF2B5EF4-FFF2-40B4-BE49-F238E27FC236}">
              <a16:creationId xmlns="" xmlns:a16="http://schemas.microsoft.com/office/drawing/2014/main" id="{98B68DD8-FC7D-4013-B9C5-1D99FE2AF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97316925"/>
          <a:ext cx="933450" cy="687359"/>
        </a:xfrm>
        <a:prstGeom prst="rect">
          <a:avLst/>
        </a:prstGeom>
      </xdr:spPr>
    </xdr:pic>
    <xdr:clientData/>
  </xdr:oneCellAnchor>
  <xdr:oneCellAnchor>
    <xdr:from>
      <xdr:col>1</xdr:col>
      <xdr:colOff>342901</xdr:colOff>
      <xdr:row>280</xdr:row>
      <xdr:rowOff>130866</xdr:rowOff>
    </xdr:from>
    <xdr:ext cx="419099" cy="317704"/>
    <xdr:pic>
      <xdr:nvPicPr>
        <xdr:cNvPr id="133" name="Рисунок 132">
          <a:extLst>
            <a:ext uri="{FF2B5EF4-FFF2-40B4-BE49-F238E27FC236}">
              <a16:creationId xmlns="" xmlns:a16="http://schemas.microsoft.com/office/drawing/2014/main" id="{FE42E3A9-D63C-4536-8C48-AD8233C3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6" y="60824166"/>
          <a:ext cx="419099" cy="317704"/>
        </a:xfrm>
        <a:prstGeom prst="rect">
          <a:avLst/>
        </a:prstGeom>
      </xdr:spPr>
    </xdr:pic>
    <xdr:clientData/>
  </xdr:oneCellAnchor>
  <xdr:twoCellAnchor>
    <xdr:from>
      <xdr:col>1</xdr:col>
      <xdr:colOff>416991</xdr:colOff>
      <xdr:row>64</xdr:row>
      <xdr:rowOff>48039</xdr:rowOff>
    </xdr:from>
    <xdr:to>
      <xdr:col>1</xdr:col>
      <xdr:colOff>655116</xdr:colOff>
      <xdr:row>64</xdr:row>
      <xdr:rowOff>229014</xdr:rowOff>
    </xdr:to>
    <xdr:pic>
      <xdr:nvPicPr>
        <xdr:cNvPr id="134" name="8F267E46-1F0A-49A8-8A9E-4BD531C3C74D" descr="49DEF4AD-3789-48C6-8C7D-493634A59BC5@aristo-aps">
          <a:extLst>
            <a:ext uri="{FF2B5EF4-FFF2-40B4-BE49-F238E27FC236}">
              <a16:creationId xmlns="" xmlns:a16="http://schemas.microsoft.com/office/drawing/2014/main" id="{FABA290A-8222-4908-A6D5-9E79FEB39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966" y="10058814"/>
          <a:ext cx="2381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381000</xdr:colOff>
      <xdr:row>206</xdr:row>
      <xdr:rowOff>41437</xdr:rowOff>
    </xdr:from>
    <xdr:ext cx="257175" cy="257175"/>
    <xdr:pic>
      <xdr:nvPicPr>
        <xdr:cNvPr id="156" name="Рисунок 155">
          <a:extLst>
            <a:ext uri="{FF2B5EF4-FFF2-40B4-BE49-F238E27FC236}">
              <a16:creationId xmlns="" xmlns:a16="http://schemas.microsoft.com/office/drawing/2014/main" id="{58D63DF6-11B9-49A2-B95B-2DBD05285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209112"/>
          <a:ext cx="257175" cy="257175"/>
        </a:xfrm>
        <a:prstGeom prst="rect">
          <a:avLst/>
        </a:prstGeom>
      </xdr:spPr>
    </xdr:pic>
    <xdr:clientData/>
  </xdr:oneCellAnchor>
  <xdr:twoCellAnchor editAs="oneCell">
    <xdr:from>
      <xdr:col>1</xdr:col>
      <xdr:colOff>104775</xdr:colOff>
      <xdr:row>408</xdr:row>
      <xdr:rowOff>295276</xdr:rowOff>
    </xdr:from>
    <xdr:to>
      <xdr:col>1</xdr:col>
      <xdr:colOff>1024573</xdr:colOff>
      <xdr:row>412</xdr:row>
      <xdr:rowOff>123826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8985E3B8-A278-45E5-A02C-56A0DAAEB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88630126"/>
          <a:ext cx="919798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414</xdr:row>
      <xdr:rowOff>295275</xdr:rowOff>
    </xdr:from>
    <xdr:to>
      <xdr:col>1</xdr:col>
      <xdr:colOff>1061820</xdr:colOff>
      <xdr:row>416</xdr:row>
      <xdr:rowOff>190500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9D6B0253-CCD6-46E2-A81A-4CC6C98A7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4" y="90287475"/>
          <a:ext cx="985621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442</xdr:row>
      <xdr:rowOff>114301</xdr:rowOff>
    </xdr:from>
    <xdr:to>
      <xdr:col>1</xdr:col>
      <xdr:colOff>794593</xdr:colOff>
      <xdr:row>443</xdr:row>
      <xdr:rowOff>209550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DE47382A-963E-42A7-80CB-96D50799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97793176"/>
          <a:ext cx="689817" cy="47624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452</xdr:row>
      <xdr:rowOff>152400</xdr:rowOff>
    </xdr:from>
    <xdr:to>
      <xdr:col>1</xdr:col>
      <xdr:colOff>885825</xdr:colOff>
      <xdr:row>454</xdr:row>
      <xdr:rowOff>203039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D097DD9B-9A0B-45B7-9442-DFD8D204D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00945950"/>
          <a:ext cx="828675" cy="526889"/>
        </a:xfrm>
        <a:prstGeom prst="rect">
          <a:avLst/>
        </a:prstGeom>
      </xdr:spPr>
    </xdr:pic>
    <xdr:clientData/>
  </xdr:twoCellAnchor>
  <xdr:twoCellAnchor editAs="oneCell">
    <xdr:from>
      <xdr:col>1</xdr:col>
      <xdr:colOff>202719</xdr:colOff>
      <xdr:row>451</xdr:row>
      <xdr:rowOff>95250</xdr:rowOff>
    </xdr:from>
    <xdr:to>
      <xdr:col>1</xdr:col>
      <xdr:colOff>837160</xdr:colOff>
      <xdr:row>451</xdr:row>
      <xdr:rowOff>542193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7919FA66-74DD-4C5E-9E57-35100E740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694" y="100260150"/>
          <a:ext cx="634441" cy="446943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461</xdr:row>
      <xdr:rowOff>149893</xdr:rowOff>
    </xdr:from>
    <xdr:to>
      <xdr:col>1</xdr:col>
      <xdr:colOff>790575</xdr:colOff>
      <xdr:row>463</xdr:row>
      <xdr:rowOff>212615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3EB6D459-36BA-4C5F-A03A-89E1EA6EB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103296118"/>
          <a:ext cx="781051" cy="53897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444</xdr:row>
      <xdr:rowOff>47625</xdr:rowOff>
    </xdr:from>
    <xdr:to>
      <xdr:col>1</xdr:col>
      <xdr:colOff>785785</xdr:colOff>
      <xdr:row>446</xdr:row>
      <xdr:rowOff>76200</xdr:rowOff>
    </xdr:to>
    <xdr:pic>
      <xdr:nvPicPr>
        <xdr:cNvPr id="93" name="Рисунок 92">
          <a:extLst>
            <a:ext uri="{FF2B5EF4-FFF2-40B4-BE49-F238E27FC236}">
              <a16:creationId xmlns="" xmlns:a16="http://schemas.microsoft.com/office/drawing/2014/main" id="{4AA1D5AD-1059-4E82-B9D8-1055FEEAB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98488500"/>
          <a:ext cx="652434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455</xdr:row>
      <xdr:rowOff>142876</xdr:rowOff>
    </xdr:from>
    <xdr:to>
      <xdr:col>1</xdr:col>
      <xdr:colOff>904875</xdr:colOff>
      <xdr:row>457</xdr:row>
      <xdr:rowOff>144648</xdr:rowOff>
    </xdr:to>
    <xdr:pic>
      <xdr:nvPicPr>
        <xdr:cNvPr id="97" name="Рисунок 96">
          <a:extLst>
            <a:ext uri="{FF2B5EF4-FFF2-40B4-BE49-F238E27FC236}">
              <a16:creationId xmlns="" xmlns:a16="http://schemas.microsoft.com/office/drawing/2014/main" id="{1AEA1191-040B-439C-914C-83FC6101E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101650801"/>
          <a:ext cx="790574" cy="478022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447</xdr:row>
      <xdr:rowOff>104775</xdr:rowOff>
    </xdr:from>
    <xdr:to>
      <xdr:col>1</xdr:col>
      <xdr:colOff>952500</xdr:colOff>
      <xdr:row>449</xdr:row>
      <xdr:rowOff>106497</xdr:rowOff>
    </xdr:to>
    <xdr:pic>
      <xdr:nvPicPr>
        <xdr:cNvPr id="98" name="Рисунок 97">
          <a:extLst>
            <a:ext uri="{FF2B5EF4-FFF2-40B4-BE49-F238E27FC236}">
              <a16:creationId xmlns="" xmlns:a16="http://schemas.microsoft.com/office/drawing/2014/main" id="{67734799-B702-4882-9F11-9668A5516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99260025"/>
          <a:ext cx="752475" cy="477972"/>
        </a:xfrm>
        <a:prstGeom prst="rect">
          <a:avLst/>
        </a:prstGeom>
      </xdr:spPr>
    </xdr:pic>
    <xdr:clientData/>
  </xdr:twoCellAnchor>
  <xdr:twoCellAnchor editAs="oneCell">
    <xdr:from>
      <xdr:col>1</xdr:col>
      <xdr:colOff>74392</xdr:colOff>
      <xdr:row>464</xdr:row>
      <xdr:rowOff>180975</xdr:rowOff>
    </xdr:from>
    <xdr:to>
      <xdr:col>1</xdr:col>
      <xdr:colOff>771525</xdr:colOff>
      <xdr:row>466</xdr:row>
      <xdr:rowOff>145313</xdr:rowOff>
    </xdr:to>
    <xdr:pic>
      <xdr:nvPicPr>
        <xdr:cNvPr id="99" name="Рисунок 98">
          <a:extLst>
            <a:ext uri="{FF2B5EF4-FFF2-40B4-BE49-F238E27FC236}">
              <a16:creationId xmlns="" xmlns:a16="http://schemas.microsoft.com/office/drawing/2014/main" id="{6D4DAE27-9499-4AB5-A446-4E20E146B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367" y="104041575"/>
          <a:ext cx="697133" cy="44058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459</xdr:row>
      <xdr:rowOff>57150</xdr:rowOff>
    </xdr:from>
    <xdr:to>
      <xdr:col>1</xdr:col>
      <xdr:colOff>819151</xdr:colOff>
      <xdr:row>460</xdr:row>
      <xdr:rowOff>286742</xdr:rowOff>
    </xdr:to>
    <xdr:pic>
      <xdr:nvPicPr>
        <xdr:cNvPr id="100" name="Рисунок 99">
          <a:extLst>
            <a:ext uri="{FF2B5EF4-FFF2-40B4-BE49-F238E27FC236}">
              <a16:creationId xmlns="" xmlns:a16="http://schemas.microsoft.com/office/drawing/2014/main" id="{4065786C-EEEC-4D78-AC29-B18827C7B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6" y="102574725"/>
          <a:ext cx="762000" cy="543917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247651</xdr:colOff>
      <xdr:row>276</xdr:row>
      <xdr:rowOff>95251</xdr:rowOff>
    </xdr:from>
    <xdr:to>
      <xdr:col>1</xdr:col>
      <xdr:colOff>790575</xdr:colOff>
      <xdr:row>276</xdr:row>
      <xdr:rowOff>495710</xdr:rowOff>
    </xdr:to>
    <xdr:pic>
      <xdr:nvPicPr>
        <xdr:cNvPr id="101" name="Рисунок 100">
          <a:extLst>
            <a:ext uri="{FF2B5EF4-FFF2-40B4-BE49-F238E27FC236}">
              <a16:creationId xmlns="" xmlns:a16="http://schemas.microsoft.com/office/drawing/2014/main" id="{58BCE35B-A11D-4B4B-A4A6-EAF8FDA5B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59807476"/>
          <a:ext cx="542924" cy="40045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138</xdr:row>
      <xdr:rowOff>102999</xdr:rowOff>
    </xdr:from>
    <xdr:to>
      <xdr:col>1</xdr:col>
      <xdr:colOff>895349</xdr:colOff>
      <xdr:row>140</xdr:row>
      <xdr:rowOff>834</xdr:rowOff>
    </xdr:to>
    <xdr:pic>
      <xdr:nvPicPr>
        <xdr:cNvPr id="102" name="Рисунок 101">
          <a:extLst>
            <a:ext uri="{FF2B5EF4-FFF2-40B4-BE49-F238E27FC236}">
              <a16:creationId xmlns="" xmlns:a16="http://schemas.microsoft.com/office/drawing/2014/main" id="{831E81BD-1C72-41EC-B949-D0039F4D8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28458924"/>
          <a:ext cx="590549" cy="45028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272</xdr:row>
      <xdr:rowOff>137772</xdr:rowOff>
    </xdr:from>
    <xdr:to>
      <xdr:col>1</xdr:col>
      <xdr:colOff>875484</xdr:colOff>
      <xdr:row>273</xdr:row>
      <xdr:rowOff>209084</xdr:rowOff>
    </xdr:to>
    <xdr:pic>
      <xdr:nvPicPr>
        <xdr:cNvPr id="104" name="Рисунок 103">
          <a:extLst>
            <a:ext uri="{FF2B5EF4-FFF2-40B4-BE49-F238E27FC236}">
              <a16:creationId xmlns="" xmlns:a16="http://schemas.microsoft.com/office/drawing/2014/main" id="{0CB5BFC1-04A1-420F-AFAB-C5BF9716E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58897497"/>
          <a:ext cx="542109" cy="309437"/>
        </a:xfrm>
        <a:prstGeom prst="rect">
          <a:avLst/>
        </a:prstGeom>
      </xdr:spPr>
    </xdr:pic>
    <xdr:clientData/>
  </xdr:twoCellAnchor>
  <xdr:oneCellAnchor>
    <xdr:from>
      <xdr:col>1</xdr:col>
      <xdr:colOff>838201</xdr:colOff>
      <xdr:row>468</xdr:row>
      <xdr:rowOff>133350</xdr:rowOff>
    </xdr:from>
    <xdr:ext cx="304800" cy="293370"/>
    <xdr:pic>
      <xdr:nvPicPr>
        <xdr:cNvPr id="176" name="Рисунок 175">
          <a:extLst>
            <a:ext uri="{FF2B5EF4-FFF2-40B4-BE49-F238E27FC236}">
              <a16:creationId xmlns="" xmlns:a16="http://schemas.microsoft.com/office/drawing/2014/main" id="{6BCC1646-046F-4590-B32A-54C277991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176" y="10547032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819150</xdr:colOff>
      <xdr:row>470</xdr:row>
      <xdr:rowOff>104775</xdr:rowOff>
    </xdr:from>
    <xdr:ext cx="304800" cy="293370"/>
    <xdr:pic>
      <xdr:nvPicPr>
        <xdr:cNvPr id="177" name="Рисунок 176">
          <a:extLst>
            <a:ext uri="{FF2B5EF4-FFF2-40B4-BE49-F238E27FC236}">
              <a16:creationId xmlns="" xmlns:a16="http://schemas.microsoft.com/office/drawing/2014/main" id="{3A54BE48-31CC-4722-B6F1-3D9C05D67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" y="106584750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819150</xdr:colOff>
      <xdr:row>473</xdr:row>
      <xdr:rowOff>133350</xdr:rowOff>
    </xdr:from>
    <xdr:ext cx="304800" cy="293370"/>
    <xdr:pic>
      <xdr:nvPicPr>
        <xdr:cNvPr id="178" name="Рисунок 177">
          <a:extLst>
            <a:ext uri="{FF2B5EF4-FFF2-40B4-BE49-F238E27FC236}">
              <a16:creationId xmlns="" xmlns:a16="http://schemas.microsoft.com/office/drawing/2014/main" id="{BCD70129-2103-4E27-BFF5-4B73DFB6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" y="108327825"/>
          <a:ext cx="304800" cy="293370"/>
        </a:xfrm>
        <a:prstGeom prst="rect">
          <a:avLst/>
        </a:prstGeom>
      </xdr:spPr>
    </xdr:pic>
    <xdr:clientData/>
  </xdr:oneCellAnchor>
  <xdr:twoCellAnchor editAs="oneCell">
    <xdr:from>
      <xdr:col>1</xdr:col>
      <xdr:colOff>66675</xdr:colOff>
      <xdr:row>474</xdr:row>
      <xdr:rowOff>285749</xdr:rowOff>
    </xdr:from>
    <xdr:to>
      <xdr:col>1</xdr:col>
      <xdr:colOff>762000</xdr:colOff>
      <xdr:row>475</xdr:row>
      <xdr:rowOff>409574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763472E9-D118-4F4E-8A7E-E52DDCA1C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109051724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468</xdr:row>
      <xdr:rowOff>43198</xdr:rowOff>
    </xdr:from>
    <xdr:to>
      <xdr:col>1</xdr:col>
      <xdr:colOff>781050</xdr:colOff>
      <xdr:row>468</xdr:row>
      <xdr:rowOff>506748</xdr:rowOff>
    </xdr:to>
    <xdr:pic>
      <xdr:nvPicPr>
        <xdr:cNvPr id="105" name="Рисунок 104">
          <a:extLst>
            <a:ext uri="{FF2B5EF4-FFF2-40B4-BE49-F238E27FC236}">
              <a16:creationId xmlns="" xmlns:a16="http://schemas.microsoft.com/office/drawing/2014/main" id="{7A298BBD-206A-494F-9F67-6DDC96DC6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05380173"/>
          <a:ext cx="695325" cy="463550"/>
        </a:xfrm>
        <a:prstGeom prst="rect">
          <a:avLst/>
        </a:prstGeom>
      </xdr:spPr>
    </xdr:pic>
    <xdr:clientData/>
  </xdr:twoCellAnchor>
  <xdr:twoCellAnchor editAs="oneCell">
    <xdr:from>
      <xdr:col>1</xdr:col>
      <xdr:colOff>107658</xdr:colOff>
      <xdr:row>470</xdr:row>
      <xdr:rowOff>50323</xdr:rowOff>
    </xdr:from>
    <xdr:to>
      <xdr:col>1</xdr:col>
      <xdr:colOff>752475</xdr:colOff>
      <xdr:row>470</xdr:row>
      <xdr:rowOff>480201</xdr:rowOff>
    </xdr:to>
    <xdr:pic>
      <xdr:nvPicPr>
        <xdr:cNvPr id="107" name="Рисунок 106">
          <a:extLst>
            <a:ext uri="{FF2B5EF4-FFF2-40B4-BE49-F238E27FC236}">
              <a16:creationId xmlns="" xmlns:a16="http://schemas.microsoft.com/office/drawing/2014/main" id="{51457AE8-BB2F-4341-9344-7023A25C3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633" y="104396698"/>
          <a:ext cx="644817" cy="429878"/>
        </a:xfrm>
        <a:prstGeom prst="rect">
          <a:avLst/>
        </a:prstGeom>
      </xdr:spPr>
    </xdr:pic>
    <xdr:clientData/>
  </xdr:twoCellAnchor>
  <xdr:twoCellAnchor editAs="oneCell">
    <xdr:from>
      <xdr:col>1</xdr:col>
      <xdr:colOff>76683</xdr:colOff>
      <xdr:row>472</xdr:row>
      <xdr:rowOff>86023</xdr:rowOff>
    </xdr:from>
    <xdr:to>
      <xdr:col>1</xdr:col>
      <xdr:colOff>685800</xdr:colOff>
      <xdr:row>472</xdr:row>
      <xdr:rowOff>492101</xdr:rowOff>
    </xdr:to>
    <xdr:pic>
      <xdr:nvPicPr>
        <xdr:cNvPr id="109" name="Рисунок 108">
          <a:extLst>
            <a:ext uri="{FF2B5EF4-FFF2-40B4-BE49-F238E27FC236}">
              <a16:creationId xmlns="" xmlns:a16="http://schemas.microsoft.com/office/drawing/2014/main" id="{627A5F08-F31A-47E5-AF30-A1791CE13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658" y="107708998"/>
          <a:ext cx="609117" cy="406078"/>
        </a:xfrm>
        <a:prstGeom prst="rect">
          <a:avLst/>
        </a:prstGeom>
      </xdr:spPr>
    </xdr:pic>
    <xdr:clientData/>
  </xdr:twoCellAnchor>
  <xdr:twoCellAnchor editAs="oneCell">
    <xdr:from>
      <xdr:col>1</xdr:col>
      <xdr:colOff>102858</xdr:colOff>
      <xdr:row>473</xdr:row>
      <xdr:rowOff>74098</xdr:rowOff>
    </xdr:from>
    <xdr:to>
      <xdr:col>1</xdr:col>
      <xdr:colOff>685800</xdr:colOff>
      <xdr:row>473</xdr:row>
      <xdr:rowOff>462726</xdr:rowOff>
    </xdr:to>
    <xdr:pic>
      <xdr:nvPicPr>
        <xdr:cNvPr id="111" name="Рисунок 110">
          <a:extLst>
            <a:ext uri="{FF2B5EF4-FFF2-40B4-BE49-F238E27FC236}">
              <a16:creationId xmlns="" xmlns:a16="http://schemas.microsoft.com/office/drawing/2014/main" id="{02170089-C69E-46A6-9729-8F2804A63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33" y="108268573"/>
          <a:ext cx="582942" cy="388628"/>
        </a:xfrm>
        <a:prstGeom prst="rect">
          <a:avLst/>
        </a:prstGeom>
      </xdr:spPr>
    </xdr:pic>
    <xdr:clientData/>
  </xdr:twoCellAnchor>
  <xdr:twoCellAnchor editAs="oneCell">
    <xdr:from>
      <xdr:col>1</xdr:col>
      <xdr:colOff>100458</xdr:colOff>
      <xdr:row>469</xdr:row>
      <xdr:rowOff>90748</xdr:rowOff>
    </xdr:from>
    <xdr:to>
      <xdr:col>1</xdr:col>
      <xdr:colOff>714375</xdr:colOff>
      <xdr:row>469</xdr:row>
      <xdr:rowOff>500026</xdr:rowOff>
    </xdr:to>
    <xdr:pic>
      <xdr:nvPicPr>
        <xdr:cNvPr id="113" name="Рисунок 112">
          <a:extLst>
            <a:ext uri="{FF2B5EF4-FFF2-40B4-BE49-F238E27FC236}">
              <a16:creationId xmlns="" xmlns:a16="http://schemas.microsoft.com/office/drawing/2014/main" id="{672D2C37-C8FD-4209-9085-2407537BB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433" y="105999223"/>
          <a:ext cx="613917" cy="409278"/>
        </a:xfrm>
        <a:prstGeom prst="rect">
          <a:avLst/>
        </a:prstGeom>
      </xdr:spPr>
    </xdr:pic>
    <xdr:clientData/>
  </xdr:twoCellAnchor>
  <xdr:twoCellAnchor editAs="oneCell">
    <xdr:from>
      <xdr:col>1</xdr:col>
      <xdr:colOff>117109</xdr:colOff>
      <xdr:row>471</xdr:row>
      <xdr:rowOff>88348</xdr:rowOff>
    </xdr:from>
    <xdr:to>
      <xdr:col>1</xdr:col>
      <xdr:colOff>733425</xdr:colOff>
      <xdr:row>471</xdr:row>
      <xdr:rowOff>499225</xdr:rowOff>
    </xdr:to>
    <xdr:pic>
      <xdr:nvPicPr>
        <xdr:cNvPr id="115" name="Рисунок 114">
          <a:extLst>
            <a:ext uri="{FF2B5EF4-FFF2-40B4-BE49-F238E27FC236}">
              <a16:creationId xmlns="" xmlns:a16="http://schemas.microsoft.com/office/drawing/2014/main" id="{5F604C57-5D2B-481A-912E-A688C6756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084" y="105006223"/>
          <a:ext cx="616316" cy="410877"/>
        </a:xfrm>
        <a:prstGeom prst="rect">
          <a:avLst/>
        </a:prstGeom>
      </xdr:spPr>
    </xdr:pic>
    <xdr:clientData/>
  </xdr:twoCellAnchor>
  <xdr:oneCellAnchor>
    <xdr:from>
      <xdr:col>1</xdr:col>
      <xdr:colOff>819150</xdr:colOff>
      <xdr:row>469</xdr:row>
      <xdr:rowOff>152400</xdr:rowOff>
    </xdr:from>
    <xdr:ext cx="304800" cy="293370"/>
    <xdr:pic>
      <xdr:nvPicPr>
        <xdr:cNvPr id="179" name="Рисунок 178">
          <a:extLst>
            <a:ext uri="{FF2B5EF4-FFF2-40B4-BE49-F238E27FC236}">
              <a16:creationId xmlns="" xmlns:a16="http://schemas.microsoft.com/office/drawing/2014/main" id="{C65347BE-A60E-4F03-AD15-DA50610BB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" y="10606087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800100</xdr:colOff>
      <xdr:row>471</xdr:row>
      <xdr:rowOff>123825</xdr:rowOff>
    </xdr:from>
    <xdr:ext cx="304800" cy="293370"/>
    <xdr:pic>
      <xdr:nvPicPr>
        <xdr:cNvPr id="180" name="Рисунок 179">
          <a:extLst>
            <a:ext uri="{FF2B5EF4-FFF2-40B4-BE49-F238E27FC236}">
              <a16:creationId xmlns="" xmlns:a16="http://schemas.microsoft.com/office/drawing/2014/main" id="{784574AF-1F42-44E0-BB10-AC8611127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075" y="107175300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809625</xdr:colOff>
      <xdr:row>472</xdr:row>
      <xdr:rowOff>133350</xdr:rowOff>
    </xdr:from>
    <xdr:ext cx="304800" cy="293370"/>
    <xdr:pic>
      <xdr:nvPicPr>
        <xdr:cNvPr id="181" name="Рисунок 180">
          <a:extLst>
            <a:ext uri="{FF2B5EF4-FFF2-40B4-BE49-F238E27FC236}">
              <a16:creationId xmlns="" xmlns:a16="http://schemas.microsoft.com/office/drawing/2014/main" id="{C338F10B-9569-491A-9F1F-E1513F8A2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0" y="10775632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800100</xdr:colOff>
      <xdr:row>474</xdr:row>
      <xdr:rowOff>419100</xdr:rowOff>
    </xdr:from>
    <xdr:ext cx="304800" cy="293370"/>
    <xdr:pic>
      <xdr:nvPicPr>
        <xdr:cNvPr id="182" name="Рисунок 181">
          <a:extLst>
            <a:ext uri="{FF2B5EF4-FFF2-40B4-BE49-F238E27FC236}">
              <a16:creationId xmlns="" xmlns:a16="http://schemas.microsoft.com/office/drawing/2014/main" id="{EC301A67-F734-4451-8287-C8F1B6F8A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075" y="10918507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441426</xdr:colOff>
      <xdr:row>89</xdr:row>
      <xdr:rowOff>24042</xdr:rowOff>
    </xdr:from>
    <xdr:ext cx="215799" cy="204133"/>
    <xdr:pic>
      <xdr:nvPicPr>
        <xdr:cNvPr id="173" name="Рисунок 172">
          <a:extLst>
            <a:ext uri="{FF2B5EF4-FFF2-40B4-BE49-F238E27FC236}">
              <a16:creationId xmlns="" xmlns:a16="http://schemas.microsoft.com/office/drawing/2014/main" id="{9F3E92EF-50E1-45DF-A390-47EE04696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01" y="17654817"/>
          <a:ext cx="215799" cy="204133"/>
        </a:xfrm>
        <a:prstGeom prst="rect">
          <a:avLst/>
        </a:prstGeom>
      </xdr:spPr>
    </xdr:pic>
    <xdr:clientData/>
  </xdr:oneCellAnchor>
  <xdr:twoCellAnchor>
    <xdr:from>
      <xdr:col>1</xdr:col>
      <xdr:colOff>266700</xdr:colOff>
      <xdr:row>90</xdr:row>
      <xdr:rowOff>133350</xdr:rowOff>
    </xdr:from>
    <xdr:to>
      <xdr:col>1</xdr:col>
      <xdr:colOff>659334</xdr:colOff>
      <xdr:row>91</xdr:row>
      <xdr:rowOff>157081</xdr:rowOff>
    </xdr:to>
    <xdr:pic>
      <xdr:nvPicPr>
        <xdr:cNvPr id="175" name="Picture 136" descr="GSA0322">
          <a:extLst>
            <a:ext uri="{FF2B5EF4-FFF2-40B4-BE49-F238E27FC236}">
              <a16:creationId xmlns="" xmlns:a16="http://schemas.microsoft.com/office/drawing/2014/main" id="{60D0B16C-E3B0-47BA-8782-1E4A351E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47675" y="17764125"/>
          <a:ext cx="392634" cy="261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60</xdr:row>
      <xdr:rowOff>66675</xdr:rowOff>
    </xdr:from>
    <xdr:to>
      <xdr:col>1</xdr:col>
      <xdr:colOff>704850</xdr:colOff>
      <xdr:row>61</xdr:row>
      <xdr:rowOff>219075</xdr:rowOff>
    </xdr:to>
    <xdr:pic>
      <xdr:nvPicPr>
        <xdr:cNvPr id="183" name="Рисунок 182">
          <a:extLst>
            <a:ext uri="{FF2B5EF4-FFF2-40B4-BE49-F238E27FC236}">
              <a16:creationId xmlns="" xmlns:a16="http://schemas.microsoft.com/office/drawing/2014/main" id="{C08B19C9-F923-47B8-A9AB-DC1BC6A519AA}"/>
            </a:ext>
          </a:extLst>
        </xdr:cNvPr>
        <xdr:cNvPicPr/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1268075"/>
          <a:ext cx="466725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62</xdr:row>
      <xdr:rowOff>76200</xdr:rowOff>
    </xdr:from>
    <xdr:to>
      <xdr:col>1</xdr:col>
      <xdr:colOff>676275</xdr:colOff>
      <xdr:row>63</xdr:row>
      <xdr:rowOff>228600</xdr:rowOff>
    </xdr:to>
    <xdr:pic>
      <xdr:nvPicPr>
        <xdr:cNvPr id="186" name="Рисунок 185">
          <a:extLst>
            <a:ext uri="{FF2B5EF4-FFF2-40B4-BE49-F238E27FC236}">
              <a16:creationId xmlns="" xmlns:a16="http://schemas.microsoft.com/office/drawing/2014/main" id="{CD9ED543-31AF-42B8-84F5-68BFE6A83234}"/>
            </a:ext>
          </a:extLst>
        </xdr:cNvPr>
        <xdr:cNvPicPr/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1753850"/>
          <a:ext cx="466725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276226</xdr:colOff>
      <xdr:row>202</xdr:row>
      <xdr:rowOff>76201</xdr:rowOff>
    </xdr:from>
    <xdr:to>
      <xdr:col>1</xdr:col>
      <xdr:colOff>762000</xdr:colOff>
      <xdr:row>203</xdr:row>
      <xdr:rowOff>276226</xdr:rowOff>
    </xdr:to>
    <xdr:pic>
      <xdr:nvPicPr>
        <xdr:cNvPr id="189" name="Рисунок 188">
          <a:extLst>
            <a:ext uri="{FF2B5EF4-FFF2-40B4-BE49-F238E27FC236}">
              <a16:creationId xmlns="" xmlns:a16="http://schemas.microsoft.com/office/drawing/2014/main" id="{6DF854BC-1B2B-4068-B918-92469BFCFAE0}"/>
            </a:ext>
          </a:extLst>
        </xdr:cNvPr>
        <xdr:cNvPicPr/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44748451"/>
          <a:ext cx="485774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204</xdr:row>
      <xdr:rowOff>66675</xdr:rowOff>
    </xdr:from>
    <xdr:to>
      <xdr:col>1</xdr:col>
      <xdr:colOff>742950</xdr:colOff>
      <xdr:row>205</xdr:row>
      <xdr:rowOff>266700</xdr:rowOff>
    </xdr:to>
    <xdr:pic>
      <xdr:nvPicPr>
        <xdr:cNvPr id="190" name="Рисунок 189">
          <a:extLst>
            <a:ext uri="{FF2B5EF4-FFF2-40B4-BE49-F238E27FC236}">
              <a16:creationId xmlns="" xmlns:a16="http://schemas.microsoft.com/office/drawing/2014/main" id="{978D69B6-C4F3-42F1-9362-251A9A31011C}"/>
            </a:ext>
          </a:extLst>
        </xdr:cNvPr>
        <xdr:cNvPicPr/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45367575"/>
          <a:ext cx="561975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333</xdr:row>
      <xdr:rowOff>104775</xdr:rowOff>
    </xdr:from>
    <xdr:to>
      <xdr:col>1</xdr:col>
      <xdr:colOff>752475</xdr:colOff>
      <xdr:row>334</xdr:row>
      <xdr:rowOff>219075</xdr:rowOff>
    </xdr:to>
    <xdr:pic>
      <xdr:nvPicPr>
        <xdr:cNvPr id="194" name="Рисунок 193">
          <a:extLst>
            <a:ext uri="{FF2B5EF4-FFF2-40B4-BE49-F238E27FC236}">
              <a16:creationId xmlns="" xmlns:a16="http://schemas.microsoft.com/office/drawing/2014/main" id="{DAFDC92E-B4D1-4CBC-A9B3-D2C711EF6C2D}"/>
            </a:ext>
          </a:extLst>
        </xdr:cNvPr>
        <xdr:cNvPicPr/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74247375"/>
          <a:ext cx="561975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335</xdr:row>
      <xdr:rowOff>114301</xdr:rowOff>
    </xdr:from>
    <xdr:to>
      <xdr:col>1</xdr:col>
      <xdr:colOff>752475</xdr:colOff>
      <xdr:row>336</xdr:row>
      <xdr:rowOff>257175</xdr:rowOff>
    </xdr:to>
    <xdr:pic>
      <xdr:nvPicPr>
        <xdr:cNvPr id="195" name="Рисунок 194">
          <a:extLst>
            <a:ext uri="{FF2B5EF4-FFF2-40B4-BE49-F238E27FC236}">
              <a16:creationId xmlns="" xmlns:a16="http://schemas.microsoft.com/office/drawing/2014/main" id="{C4DCB0FC-A994-4729-B015-1D563282DF5B}"/>
            </a:ext>
          </a:extLst>
        </xdr:cNvPr>
        <xdr:cNvPicPr/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1" y="74885551"/>
          <a:ext cx="533399" cy="457199"/>
        </a:xfrm>
        <a:prstGeom prst="rect">
          <a:avLst/>
        </a:prstGeom>
      </xdr:spPr>
    </xdr:pic>
    <xdr:clientData/>
  </xdr:twoCellAnchor>
  <xdr:oneCellAnchor>
    <xdr:from>
      <xdr:col>1</xdr:col>
      <xdr:colOff>819150</xdr:colOff>
      <xdr:row>477</xdr:row>
      <xdr:rowOff>9525</xdr:rowOff>
    </xdr:from>
    <xdr:ext cx="304800" cy="293370"/>
    <xdr:pic>
      <xdr:nvPicPr>
        <xdr:cNvPr id="207" name="Рисунок 206">
          <a:extLst>
            <a:ext uri="{FF2B5EF4-FFF2-40B4-BE49-F238E27FC236}">
              <a16:creationId xmlns="" xmlns:a16="http://schemas.microsoft.com/office/drawing/2014/main" id="{050C8AD5-B4E2-4ACD-9D6C-C429B3D6C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" y="110966250"/>
          <a:ext cx="304800" cy="293370"/>
        </a:xfrm>
        <a:prstGeom prst="rect">
          <a:avLst/>
        </a:prstGeom>
      </xdr:spPr>
    </xdr:pic>
    <xdr:clientData/>
  </xdr:oneCellAnchor>
  <xdr:twoCellAnchor editAs="oneCell">
    <xdr:from>
      <xdr:col>1</xdr:col>
      <xdr:colOff>161926</xdr:colOff>
      <xdr:row>489</xdr:row>
      <xdr:rowOff>66676</xdr:rowOff>
    </xdr:from>
    <xdr:to>
      <xdr:col>1</xdr:col>
      <xdr:colOff>1014076</xdr:colOff>
      <xdr:row>489</xdr:row>
      <xdr:rowOff>866775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AEA5DFD-B17A-4E9A-AA0E-EF7DF9560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122424826"/>
          <a:ext cx="852150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501</xdr:row>
      <xdr:rowOff>161925</xdr:rowOff>
    </xdr:from>
    <xdr:to>
      <xdr:col>1</xdr:col>
      <xdr:colOff>995698</xdr:colOff>
      <xdr:row>501</xdr:row>
      <xdr:rowOff>952500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42CC9F3F-B68D-4832-A7E8-DCF1D42A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1" y="133921500"/>
          <a:ext cx="948072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490</xdr:row>
      <xdr:rowOff>161925</xdr:rowOff>
    </xdr:from>
    <xdr:to>
      <xdr:col>1</xdr:col>
      <xdr:colOff>1078761</xdr:colOff>
      <xdr:row>490</xdr:row>
      <xdr:rowOff>866775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4A111C54-7C93-488C-B68C-CE70BA089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123529725"/>
          <a:ext cx="983511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478</xdr:row>
      <xdr:rowOff>142876</xdr:rowOff>
    </xdr:from>
    <xdr:to>
      <xdr:col>1</xdr:col>
      <xdr:colOff>1104091</xdr:colOff>
      <xdr:row>478</xdr:row>
      <xdr:rowOff>828676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2C1278A4-5255-4B6C-A3ED-17AD34131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112109251"/>
          <a:ext cx="1008841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502</xdr:row>
      <xdr:rowOff>257176</xdr:rowOff>
    </xdr:from>
    <xdr:to>
      <xdr:col>1</xdr:col>
      <xdr:colOff>1123950</xdr:colOff>
      <xdr:row>502</xdr:row>
      <xdr:rowOff>998466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774C84F-14EE-4A9B-A7BC-D7A3B10AB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135026401"/>
          <a:ext cx="1028700" cy="74129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492</xdr:row>
      <xdr:rowOff>171450</xdr:rowOff>
    </xdr:from>
    <xdr:to>
      <xdr:col>1</xdr:col>
      <xdr:colOff>1114043</xdr:colOff>
      <xdr:row>492</xdr:row>
      <xdr:rowOff>952500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8B365474-8570-4C41-9E65-86CC3AF51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125558550"/>
          <a:ext cx="999743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480</xdr:row>
      <xdr:rowOff>66675</xdr:rowOff>
    </xdr:from>
    <xdr:to>
      <xdr:col>1</xdr:col>
      <xdr:colOff>1085850</xdr:colOff>
      <xdr:row>480</xdr:row>
      <xdr:rowOff>870305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1CEC140E-BD23-4923-8690-FF2BA2C48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14052350"/>
          <a:ext cx="1028700" cy="80363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504</xdr:row>
      <xdr:rowOff>219076</xdr:rowOff>
    </xdr:from>
    <xdr:to>
      <xdr:col>1</xdr:col>
      <xdr:colOff>1062835</xdr:colOff>
      <xdr:row>504</xdr:row>
      <xdr:rowOff>962026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934E42E7-949C-4A43-ABD5-33449E9A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37007601"/>
          <a:ext cx="100568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491</xdr:row>
      <xdr:rowOff>314326</xdr:rowOff>
    </xdr:from>
    <xdr:to>
      <xdr:col>1</xdr:col>
      <xdr:colOff>1066800</xdr:colOff>
      <xdr:row>491</xdr:row>
      <xdr:rowOff>877786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3C6311CA-C098-4F4A-A2CE-A4F7DA78A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124691776"/>
          <a:ext cx="990600" cy="56346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479</xdr:row>
      <xdr:rowOff>209550</xdr:rowOff>
    </xdr:from>
    <xdr:to>
      <xdr:col>1</xdr:col>
      <xdr:colOff>1050417</xdr:colOff>
      <xdr:row>479</xdr:row>
      <xdr:rowOff>742950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ED670531-44FA-4D00-B66B-86DF08FDC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13185575"/>
          <a:ext cx="926592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503</xdr:row>
      <xdr:rowOff>333375</xdr:rowOff>
    </xdr:from>
    <xdr:to>
      <xdr:col>1</xdr:col>
      <xdr:colOff>1095375</xdr:colOff>
      <xdr:row>503</xdr:row>
      <xdr:rowOff>922766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9B4EC99E-90C5-440E-89EE-5CC07581D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36112250"/>
          <a:ext cx="1038225" cy="58939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495</xdr:row>
      <xdr:rowOff>133351</xdr:rowOff>
    </xdr:from>
    <xdr:to>
      <xdr:col>1</xdr:col>
      <xdr:colOff>796317</xdr:colOff>
      <xdr:row>495</xdr:row>
      <xdr:rowOff>838200</xdr:rowOff>
    </xdr:to>
    <xdr:pic>
      <xdr:nvPicPr>
        <xdr:cNvPr id="103" name="Рисунок 102">
          <a:extLst>
            <a:ext uri="{FF2B5EF4-FFF2-40B4-BE49-F238E27FC236}">
              <a16:creationId xmlns="" xmlns:a16="http://schemas.microsoft.com/office/drawing/2014/main" id="{B6D154E9-501E-4F7F-B273-1007FD21A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1" y="128549401"/>
          <a:ext cx="748691" cy="70484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483</xdr:row>
      <xdr:rowOff>85725</xdr:rowOff>
    </xdr:from>
    <xdr:to>
      <xdr:col>1</xdr:col>
      <xdr:colOff>981075</xdr:colOff>
      <xdr:row>483</xdr:row>
      <xdr:rowOff>876720</xdr:rowOff>
    </xdr:to>
    <xdr:pic>
      <xdr:nvPicPr>
        <xdr:cNvPr id="106" name="Рисунок 105">
          <a:extLst>
            <a:ext uri="{FF2B5EF4-FFF2-40B4-BE49-F238E27FC236}">
              <a16:creationId xmlns="" xmlns:a16="http://schemas.microsoft.com/office/drawing/2014/main" id="{56F8FAF8-0272-426D-BA4E-9DA42D897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1" y="117100350"/>
          <a:ext cx="838199" cy="79099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507</xdr:row>
      <xdr:rowOff>161926</xdr:rowOff>
    </xdr:from>
    <xdr:to>
      <xdr:col>1</xdr:col>
      <xdr:colOff>942976</xdr:colOff>
      <xdr:row>507</xdr:row>
      <xdr:rowOff>997586</xdr:rowOff>
    </xdr:to>
    <xdr:pic>
      <xdr:nvPicPr>
        <xdr:cNvPr id="108" name="Рисунок 107">
          <a:extLst>
            <a:ext uri="{FF2B5EF4-FFF2-40B4-BE49-F238E27FC236}">
              <a16:creationId xmlns="" xmlns:a16="http://schemas.microsoft.com/office/drawing/2014/main" id="{5BB25986-BFD3-4E11-A842-FCC94E721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1" y="139979401"/>
          <a:ext cx="895350" cy="83566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493</xdr:row>
      <xdr:rowOff>95251</xdr:rowOff>
    </xdr:from>
    <xdr:to>
      <xdr:col>1</xdr:col>
      <xdr:colOff>1118652</xdr:colOff>
      <xdr:row>493</xdr:row>
      <xdr:rowOff>895351</xdr:rowOff>
    </xdr:to>
    <xdr:pic>
      <xdr:nvPicPr>
        <xdr:cNvPr id="110" name="Рисунок 109">
          <a:extLst>
            <a:ext uri="{FF2B5EF4-FFF2-40B4-BE49-F238E27FC236}">
              <a16:creationId xmlns="" xmlns:a16="http://schemas.microsoft.com/office/drawing/2014/main" id="{21CF42F9-6A9A-4686-8123-3F00DA9EB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26492001"/>
          <a:ext cx="1032927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481</xdr:row>
      <xdr:rowOff>152401</xdr:rowOff>
    </xdr:from>
    <xdr:to>
      <xdr:col>1</xdr:col>
      <xdr:colOff>1083055</xdr:colOff>
      <xdr:row>481</xdr:row>
      <xdr:rowOff>895351</xdr:rowOff>
    </xdr:to>
    <xdr:pic>
      <xdr:nvPicPr>
        <xdr:cNvPr id="112" name="Рисунок 111">
          <a:extLst>
            <a:ext uri="{FF2B5EF4-FFF2-40B4-BE49-F238E27FC236}">
              <a16:creationId xmlns="" xmlns:a16="http://schemas.microsoft.com/office/drawing/2014/main" id="{F88758B7-148E-4E6C-A5D1-636FB287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115147726"/>
          <a:ext cx="978279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505</xdr:row>
      <xdr:rowOff>257175</xdr:rowOff>
    </xdr:from>
    <xdr:to>
      <xdr:col>1</xdr:col>
      <xdr:colOff>1094568</xdr:colOff>
      <xdr:row>505</xdr:row>
      <xdr:rowOff>981075</xdr:rowOff>
    </xdr:to>
    <xdr:pic>
      <xdr:nvPicPr>
        <xdr:cNvPr id="114" name="Рисунок 113">
          <a:extLst>
            <a:ext uri="{FF2B5EF4-FFF2-40B4-BE49-F238E27FC236}">
              <a16:creationId xmlns="" xmlns:a16="http://schemas.microsoft.com/office/drawing/2014/main" id="{91B55EA7-DC7A-4B70-958F-C29C7F605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138055350"/>
          <a:ext cx="1018368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494</xdr:row>
      <xdr:rowOff>57150</xdr:rowOff>
    </xdr:from>
    <xdr:to>
      <xdr:col>1</xdr:col>
      <xdr:colOff>1114426</xdr:colOff>
      <xdr:row>494</xdr:row>
      <xdr:rowOff>896048</xdr:rowOff>
    </xdr:to>
    <xdr:pic>
      <xdr:nvPicPr>
        <xdr:cNvPr id="116" name="Рисунок 115">
          <a:extLst>
            <a:ext uri="{FF2B5EF4-FFF2-40B4-BE49-F238E27FC236}">
              <a16:creationId xmlns="" xmlns:a16="http://schemas.microsoft.com/office/drawing/2014/main" id="{26DB21C1-2615-40E2-A239-2D014624D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1" y="127463550"/>
          <a:ext cx="1028700" cy="838898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482</xdr:row>
      <xdr:rowOff>57151</xdr:rowOff>
    </xdr:from>
    <xdr:to>
      <xdr:col>1</xdr:col>
      <xdr:colOff>1066800</xdr:colOff>
      <xdr:row>482</xdr:row>
      <xdr:rowOff>847401</xdr:rowOff>
    </xdr:to>
    <xdr:pic>
      <xdr:nvPicPr>
        <xdr:cNvPr id="117" name="Рисунок 116">
          <a:extLst>
            <a:ext uri="{FF2B5EF4-FFF2-40B4-BE49-F238E27FC236}">
              <a16:creationId xmlns="" xmlns:a16="http://schemas.microsoft.com/office/drawing/2014/main" id="{D7F2E2F4-AA81-4AC5-80C1-BCA8A4A2C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16062126"/>
          <a:ext cx="942975" cy="7902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506</xdr:row>
      <xdr:rowOff>161926</xdr:rowOff>
    </xdr:from>
    <xdr:to>
      <xdr:col>1</xdr:col>
      <xdr:colOff>1019175</xdr:colOff>
      <xdr:row>506</xdr:row>
      <xdr:rowOff>956900</xdr:rowOff>
    </xdr:to>
    <xdr:pic>
      <xdr:nvPicPr>
        <xdr:cNvPr id="118" name="Рисунок 117">
          <a:extLst>
            <a:ext uri="{FF2B5EF4-FFF2-40B4-BE49-F238E27FC236}">
              <a16:creationId xmlns="" xmlns:a16="http://schemas.microsoft.com/office/drawing/2014/main" id="{AC5B9C04-4002-477D-AE96-28AEB4759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6" y="138969751"/>
          <a:ext cx="942974" cy="79497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497</xdr:row>
      <xdr:rowOff>495301</xdr:rowOff>
    </xdr:from>
    <xdr:to>
      <xdr:col>1</xdr:col>
      <xdr:colOff>1110927</xdr:colOff>
      <xdr:row>497</xdr:row>
      <xdr:rowOff>876301</xdr:rowOff>
    </xdr:to>
    <xdr:pic>
      <xdr:nvPicPr>
        <xdr:cNvPr id="119" name="Рисунок 118">
          <a:extLst>
            <a:ext uri="{FF2B5EF4-FFF2-40B4-BE49-F238E27FC236}">
              <a16:creationId xmlns="" xmlns:a16="http://schemas.microsoft.com/office/drawing/2014/main" id="{5E375A85-BFD2-4743-ACFC-682367AAC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6" y="130930651"/>
          <a:ext cx="1091876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485</xdr:row>
      <xdr:rowOff>428625</xdr:rowOff>
    </xdr:from>
    <xdr:to>
      <xdr:col>1</xdr:col>
      <xdr:colOff>1108360</xdr:colOff>
      <xdr:row>485</xdr:row>
      <xdr:rowOff>762000</xdr:rowOff>
    </xdr:to>
    <xdr:pic>
      <xdr:nvPicPr>
        <xdr:cNvPr id="120" name="Рисунок 119">
          <a:extLst>
            <a:ext uri="{FF2B5EF4-FFF2-40B4-BE49-F238E27FC236}">
              <a16:creationId xmlns="" xmlns:a16="http://schemas.microsoft.com/office/drawing/2014/main" id="{88D68028-ED62-47BB-8E4E-9254818A6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119462550"/>
          <a:ext cx="1003585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509</xdr:row>
      <xdr:rowOff>523876</xdr:rowOff>
    </xdr:from>
    <xdr:to>
      <xdr:col>1</xdr:col>
      <xdr:colOff>1106900</xdr:colOff>
      <xdr:row>509</xdr:row>
      <xdr:rowOff>933450</xdr:rowOff>
    </xdr:to>
    <xdr:pic>
      <xdr:nvPicPr>
        <xdr:cNvPr id="121" name="Рисунок 120">
          <a:extLst>
            <a:ext uri="{FF2B5EF4-FFF2-40B4-BE49-F238E27FC236}">
              <a16:creationId xmlns="" xmlns:a16="http://schemas.microsoft.com/office/drawing/2014/main" id="{1132F429-CDB5-4FD6-8614-1BD81E30A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142360651"/>
          <a:ext cx="1040225" cy="409574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496</xdr:row>
      <xdr:rowOff>133351</xdr:rowOff>
    </xdr:from>
    <xdr:to>
      <xdr:col>1</xdr:col>
      <xdr:colOff>686716</xdr:colOff>
      <xdr:row>496</xdr:row>
      <xdr:rowOff>942975</xdr:rowOff>
    </xdr:to>
    <xdr:pic>
      <xdr:nvPicPr>
        <xdr:cNvPr id="122" name="Рисунок 121">
          <a:extLst>
            <a:ext uri="{FF2B5EF4-FFF2-40B4-BE49-F238E27FC236}">
              <a16:creationId xmlns="" xmlns:a16="http://schemas.microsoft.com/office/drawing/2014/main" id="{F8CEE5BE-4A16-4FCD-9221-6F8A499C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129559051"/>
          <a:ext cx="505741" cy="80962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484</xdr:row>
      <xdr:rowOff>76200</xdr:rowOff>
    </xdr:from>
    <xdr:to>
      <xdr:col>1</xdr:col>
      <xdr:colOff>776113</xdr:colOff>
      <xdr:row>484</xdr:row>
      <xdr:rowOff>962025</xdr:rowOff>
    </xdr:to>
    <xdr:pic>
      <xdr:nvPicPr>
        <xdr:cNvPr id="125" name="Рисунок 124">
          <a:extLst>
            <a:ext uri="{FF2B5EF4-FFF2-40B4-BE49-F238E27FC236}">
              <a16:creationId xmlns="" xmlns:a16="http://schemas.microsoft.com/office/drawing/2014/main" id="{8881CDB0-CB0D-4A1B-882A-67D924B77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118100475"/>
          <a:ext cx="537988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508</xdr:row>
      <xdr:rowOff>19050</xdr:rowOff>
    </xdr:from>
    <xdr:to>
      <xdr:col>1</xdr:col>
      <xdr:colOff>736027</xdr:colOff>
      <xdr:row>508</xdr:row>
      <xdr:rowOff>971550</xdr:rowOff>
    </xdr:to>
    <xdr:pic>
      <xdr:nvPicPr>
        <xdr:cNvPr id="127" name="Рисунок 126">
          <a:extLst>
            <a:ext uri="{FF2B5EF4-FFF2-40B4-BE49-F238E27FC236}">
              <a16:creationId xmlns="" xmlns:a16="http://schemas.microsoft.com/office/drawing/2014/main" id="{F8A604F4-200E-41D3-8979-A49E658F7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140846175"/>
          <a:ext cx="526477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498</xdr:row>
      <xdr:rowOff>419101</xdr:rowOff>
    </xdr:from>
    <xdr:to>
      <xdr:col>1</xdr:col>
      <xdr:colOff>1132840</xdr:colOff>
      <xdr:row>498</xdr:row>
      <xdr:rowOff>914401</xdr:rowOff>
    </xdr:to>
    <xdr:pic>
      <xdr:nvPicPr>
        <xdr:cNvPr id="135" name="Рисунок 134">
          <a:extLst>
            <a:ext uri="{FF2B5EF4-FFF2-40B4-BE49-F238E27FC236}">
              <a16:creationId xmlns="" xmlns:a16="http://schemas.microsoft.com/office/drawing/2014/main" id="{2EB55404-04C6-4C52-A82A-5917CB0C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131864101"/>
          <a:ext cx="1056640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486</xdr:row>
      <xdr:rowOff>295276</xdr:rowOff>
    </xdr:from>
    <xdr:to>
      <xdr:col>1</xdr:col>
      <xdr:colOff>1114426</xdr:colOff>
      <xdr:row>486</xdr:row>
      <xdr:rowOff>823968</xdr:rowOff>
    </xdr:to>
    <xdr:pic>
      <xdr:nvPicPr>
        <xdr:cNvPr id="136" name="Рисунок 135">
          <a:extLst>
            <a:ext uri="{FF2B5EF4-FFF2-40B4-BE49-F238E27FC236}">
              <a16:creationId xmlns="" xmlns:a16="http://schemas.microsoft.com/office/drawing/2014/main" id="{C31C3AE2-DC0D-4EE3-8C40-D89D2B05E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1" y="120338851"/>
          <a:ext cx="1066800" cy="52869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510</xdr:row>
      <xdr:rowOff>466725</xdr:rowOff>
    </xdr:from>
    <xdr:to>
      <xdr:col>1</xdr:col>
      <xdr:colOff>1048551</xdr:colOff>
      <xdr:row>510</xdr:row>
      <xdr:rowOff>923925</xdr:rowOff>
    </xdr:to>
    <xdr:pic>
      <xdr:nvPicPr>
        <xdr:cNvPr id="141" name="Рисунок 140">
          <a:extLst>
            <a:ext uri="{FF2B5EF4-FFF2-40B4-BE49-F238E27FC236}">
              <a16:creationId xmlns="" xmlns:a16="http://schemas.microsoft.com/office/drawing/2014/main" id="{A8B61E20-74F1-4FC2-8ABF-E2167E5D6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6" y="143313150"/>
          <a:ext cx="101045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499</xdr:row>
      <xdr:rowOff>304800</xdr:rowOff>
    </xdr:from>
    <xdr:to>
      <xdr:col>1</xdr:col>
      <xdr:colOff>1098948</xdr:colOff>
      <xdr:row>499</xdr:row>
      <xdr:rowOff>904875</xdr:rowOff>
    </xdr:to>
    <xdr:pic>
      <xdr:nvPicPr>
        <xdr:cNvPr id="211" name="Рисунок 210">
          <a:extLst>
            <a:ext uri="{FF2B5EF4-FFF2-40B4-BE49-F238E27FC236}">
              <a16:creationId xmlns="" xmlns:a16="http://schemas.microsoft.com/office/drawing/2014/main" id="{2C2498E6-3CB8-4EE8-837F-0ED5E622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132759450"/>
          <a:ext cx="1003697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487</xdr:row>
      <xdr:rowOff>247651</xdr:rowOff>
    </xdr:from>
    <xdr:to>
      <xdr:col>1</xdr:col>
      <xdr:colOff>1133476</xdr:colOff>
      <xdr:row>487</xdr:row>
      <xdr:rowOff>922989</xdr:rowOff>
    </xdr:to>
    <xdr:pic>
      <xdr:nvPicPr>
        <xdr:cNvPr id="212" name="Рисунок 211">
          <a:extLst>
            <a:ext uri="{FF2B5EF4-FFF2-40B4-BE49-F238E27FC236}">
              <a16:creationId xmlns="" xmlns:a16="http://schemas.microsoft.com/office/drawing/2014/main" id="{B78D931D-41E6-4DC8-9AE2-95D3B3190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1" y="121300876"/>
          <a:ext cx="1066800" cy="67533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511</xdr:row>
      <xdr:rowOff>314325</xdr:rowOff>
    </xdr:from>
    <xdr:to>
      <xdr:col>1</xdr:col>
      <xdr:colOff>1076325</xdr:colOff>
      <xdr:row>511</xdr:row>
      <xdr:rowOff>941846</xdr:rowOff>
    </xdr:to>
    <xdr:pic>
      <xdr:nvPicPr>
        <xdr:cNvPr id="213" name="Рисунок 212">
          <a:extLst>
            <a:ext uri="{FF2B5EF4-FFF2-40B4-BE49-F238E27FC236}">
              <a16:creationId xmlns="" xmlns:a16="http://schemas.microsoft.com/office/drawing/2014/main" id="{0EF22BE9-19A9-4E9E-8043-2162BD74C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144170400"/>
          <a:ext cx="1009650" cy="627521"/>
        </a:xfrm>
        <a:prstGeom prst="rect">
          <a:avLst/>
        </a:prstGeom>
      </xdr:spPr>
    </xdr:pic>
    <xdr:clientData/>
  </xdr:twoCellAnchor>
  <xdr:oneCellAnchor>
    <xdr:from>
      <xdr:col>1</xdr:col>
      <xdr:colOff>809625</xdr:colOff>
      <xdr:row>478</xdr:row>
      <xdr:rowOff>76200</xdr:rowOff>
    </xdr:from>
    <xdr:ext cx="304800" cy="293370"/>
    <xdr:pic>
      <xdr:nvPicPr>
        <xdr:cNvPr id="214" name="Рисунок 213">
          <a:extLst>
            <a:ext uri="{FF2B5EF4-FFF2-40B4-BE49-F238E27FC236}">
              <a16:creationId xmlns="" xmlns:a16="http://schemas.microsoft.com/office/drawing/2014/main" id="{EC97ABEF-F16C-4D94-8AFD-74EB321A6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0" y="11204257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828675</xdr:colOff>
      <xdr:row>479</xdr:row>
      <xdr:rowOff>38100</xdr:rowOff>
    </xdr:from>
    <xdr:ext cx="304800" cy="293370"/>
    <xdr:pic>
      <xdr:nvPicPr>
        <xdr:cNvPr id="215" name="Рисунок 214">
          <a:extLst>
            <a:ext uri="{FF2B5EF4-FFF2-40B4-BE49-F238E27FC236}">
              <a16:creationId xmlns="" xmlns:a16="http://schemas.microsoft.com/office/drawing/2014/main" id="{D0FB6B5D-0850-496A-89C9-D85409637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0" y="11301412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828675</xdr:colOff>
      <xdr:row>480</xdr:row>
      <xdr:rowOff>47625</xdr:rowOff>
    </xdr:from>
    <xdr:ext cx="304800" cy="293370"/>
    <xdr:pic>
      <xdr:nvPicPr>
        <xdr:cNvPr id="216" name="Рисунок 215">
          <a:extLst>
            <a:ext uri="{FF2B5EF4-FFF2-40B4-BE49-F238E27FC236}">
              <a16:creationId xmlns="" xmlns:a16="http://schemas.microsoft.com/office/drawing/2014/main" id="{0CAADEEE-3210-4710-B64B-3600E7405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0" y="114033300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838200</xdr:colOff>
      <xdr:row>481</xdr:row>
      <xdr:rowOff>57150</xdr:rowOff>
    </xdr:from>
    <xdr:ext cx="304800" cy="293370"/>
    <xdr:pic>
      <xdr:nvPicPr>
        <xdr:cNvPr id="217" name="Рисунок 216">
          <a:extLst>
            <a:ext uri="{FF2B5EF4-FFF2-40B4-BE49-F238E27FC236}">
              <a16:creationId xmlns="" xmlns:a16="http://schemas.microsoft.com/office/drawing/2014/main" id="{4691E2F1-2824-4EFD-8CA9-D6A94136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175" y="11505247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819150</xdr:colOff>
      <xdr:row>482</xdr:row>
      <xdr:rowOff>66675</xdr:rowOff>
    </xdr:from>
    <xdr:ext cx="304800" cy="293370"/>
    <xdr:pic>
      <xdr:nvPicPr>
        <xdr:cNvPr id="218" name="Рисунок 217">
          <a:extLst>
            <a:ext uri="{FF2B5EF4-FFF2-40B4-BE49-F238E27FC236}">
              <a16:creationId xmlns="" xmlns:a16="http://schemas.microsoft.com/office/drawing/2014/main" id="{F4B3E054-6990-4642-B669-D836427CE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" y="116071650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828675</xdr:colOff>
      <xdr:row>483</xdr:row>
      <xdr:rowOff>47625</xdr:rowOff>
    </xdr:from>
    <xdr:ext cx="304800" cy="293370"/>
    <xdr:pic>
      <xdr:nvPicPr>
        <xdr:cNvPr id="219" name="Рисунок 218">
          <a:extLst>
            <a:ext uri="{FF2B5EF4-FFF2-40B4-BE49-F238E27FC236}">
              <a16:creationId xmlns="" xmlns:a16="http://schemas.microsoft.com/office/drawing/2014/main" id="{09A32FE4-E4EE-49B2-A1DC-ED9438CFC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0" y="117062250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828675</xdr:colOff>
      <xdr:row>484</xdr:row>
      <xdr:rowOff>85725</xdr:rowOff>
    </xdr:from>
    <xdr:ext cx="304800" cy="293370"/>
    <xdr:pic>
      <xdr:nvPicPr>
        <xdr:cNvPr id="220" name="Рисунок 219">
          <a:extLst>
            <a:ext uri="{FF2B5EF4-FFF2-40B4-BE49-F238E27FC236}">
              <a16:creationId xmlns="" xmlns:a16="http://schemas.microsoft.com/office/drawing/2014/main" id="{9A1DAB90-9054-4D97-B611-569215BF0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0" y="118110000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838200</xdr:colOff>
      <xdr:row>485</xdr:row>
      <xdr:rowOff>66675</xdr:rowOff>
    </xdr:from>
    <xdr:ext cx="304800" cy="293370"/>
    <xdr:pic>
      <xdr:nvPicPr>
        <xdr:cNvPr id="221" name="Рисунок 220">
          <a:extLst>
            <a:ext uri="{FF2B5EF4-FFF2-40B4-BE49-F238E27FC236}">
              <a16:creationId xmlns="" xmlns:a16="http://schemas.microsoft.com/office/drawing/2014/main" id="{427DBA4B-B84C-4B22-9EB3-C99B06561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175" y="119100600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828675</xdr:colOff>
      <xdr:row>486</xdr:row>
      <xdr:rowOff>57150</xdr:rowOff>
    </xdr:from>
    <xdr:ext cx="304800" cy="293370"/>
    <xdr:pic>
      <xdr:nvPicPr>
        <xdr:cNvPr id="222" name="Рисунок 221">
          <a:extLst>
            <a:ext uri="{FF2B5EF4-FFF2-40B4-BE49-F238E27FC236}">
              <a16:creationId xmlns="" xmlns:a16="http://schemas.microsoft.com/office/drawing/2014/main" id="{5FE01315-3DB2-401A-B43B-97B186D8E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0" y="12010072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123825</xdr:colOff>
      <xdr:row>487</xdr:row>
      <xdr:rowOff>47625</xdr:rowOff>
    </xdr:from>
    <xdr:ext cx="304800" cy="293370"/>
    <xdr:pic>
      <xdr:nvPicPr>
        <xdr:cNvPr id="223" name="Рисунок 222">
          <a:extLst>
            <a:ext uri="{FF2B5EF4-FFF2-40B4-BE49-F238E27FC236}">
              <a16:creationId xmlns="" xmlns:a16="http://schemas.microsoft.com/office/drawing/2014/main" id="{43B81830-04B8-4DFB-BFFD-9C8734EF8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21100850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828675</xdr:colOff>
      <xdr:row>489</xdr:row>
      <xdr:rowOff>19050</xdr:rowOff>
    </xdr:from>
    <xdr:ext cx="304800" cy="293370"/>
    <xdr:pic>
      <xdr:nvPicPr>
        <xdr:cNvPr id="224" name="Рисунок 223">
          <a:extLst>
            <a:ext uri="{FF2B5EF4-FFF2-40B4-BE49-F238E27FC236}">
              <a16:creationId xmlns="" xmlns:a16="http://schemas.microsoft.com/office/drawing/2014/main" id="{BD2BD334-A7F5-4B99-86FC-A9BB764E7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0" y="122377200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828675</xdr:colOff>
      <xdr:row>490</xdr:row>
      <xdr:rowOff>57150</xdr:rowOff>
    </xdr:from>
    <xdr:ext cx="304800" cy="293370"/>
    <xdr:pic>
      <xdr:nvPicPr>
        <xdr:cNvPr id="225" name="Рисунок 224">
          <a:extLst>
            <a:ext uri="{FF2B5EF4-FFF2-40B4-BE49-F238E27FC236}">
              <a16:creationId xmlns="" xmlns:a16="http://schemas.microsoft.com/office/drawing/2014/main" id="{CAB28317-C04B-4BE3-9ED5-916D1F6E9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0" y="123424950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809625</xdr:colOff>
      <xdr:row>491</xdr:row>
      <xdr:rowOff>47625</xdr:rowOff>
    </xdr:from>
    <xdr:ext cx="304800" cy="293370"/>
    <xdr:pic>
      <xdr:nvPicPr>
        <xdr:cNvPr id="226" name="Рисунок 225">
          <a:extLst>
            <a:ext uri="{FF2B5EF4-FFF2-40B4-BE49-F238E27FC236}">
              <a16:creationId xmlns="" xmlns:a16="http://schemas.microsoft.com/office/drawing/2014/main" id="{767891C4-8901-4E96-BB23-3F5820BA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0" y="12442507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809625</xdr:colOff>
      <xdr:row>492</xdr:row>
      <xdr:rowOff>66675</xdr:rowOff>
    </xdr:from>
    <xdr:ext cx="304800" cy="293370"/>
    <xdr:pic>
      <xdr:nvPicPr>
        <xdr:cNvPr id="227" name="Рисунок 226">
          <a:extLst>
            <a:ext uri="{FF2B5EF4-FFF2-40B4-BE49-F238E27FC236}">
              <a16:creationId xmlns="" xmlns:a16="http://schemas.microsoft.com/office/drawing/2014/main" id="{3FF9F271-9108-4D27-A813-DDC2F8D0F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0" y="12545377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828675</xdr:colOff>
      <xdr:row>493</xdr:row>
      <xdr:rowOff>85725</xdr:rowOff>
    </xdr:from>
    <xdr:ext cx="304800" cy="293370"/>
    <xdr:pic>
      <xdr:nvPicPr>
        <xdr:cNvPr id="228" name="Рисунок 227">
          <a:extLst>
            <a:ext uri="{FF2B5EF4-FFF2-40B4-BE49-F238E27FC236}">
              <a16:creationId xmlns="" xmlns:a16="http://schemas.microsoft.com/office/drawing/2014/main" id="{E03FDCC0-C2E4-428B-899E-9C2EB7A7F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0" y="12648247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838200</xdr:colOff>
      <xdr:row>494</xdr:row>
      <xdr:rowOff>123825</xdr:rowOff>
    </xdr:from>
    <xdr:ext cx="304800" cy="293370"/>
    <xdr:pic>
      <xdr:nvPicPr>
        <xdr:cNvPr id="229" name="Рисунок 228">
          <a:extLst>
            <a:ext uri="{FF2B5EF4-FFF2-40B4-BE49-F238E27FC236}">
              <a16:creationId xmlns="" xmlns:a16="http://schemas.microsoft.com/office/drawing/2014/main" id="{334B8FFD-12F9-4E6B-9F98-E4B1C0EF3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175" y="12753022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800101</xdr:colOff>
      <xdr:row>495</xdr:row>
      <xdr:rowOff>19051</xdr:rowOff>
    </xdr:from>
    <xdr:ext cx="304800" cy="293370"/>
    <xdr:pic>
      <xdr:nvPicPr>
        <xdr:cNvPr id="230" name="Рисунок 229">
          <a:extLst>
            <a:ext uri="{FF2B5EF4-FFF2-40B4-BE49-F238E27FC236}">
              <a16:creationId xmlns="" xmlns:a16="http://schemas.microsoft.com/office/drawing/2014/main" id="{4D08D017-0628-4A47-B22E-E72D453F6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076" y="128435101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790575</xdr:colOff>
      <xdr:row>496</xdr:row>
      <xdr:rowOff>123825</xdr:rowOff>
    </xdr:from>
    <xdr:ext cx="304800" cy="293370"/>
    <xdr:pic>
      <xdr:nvPicPr>
        <xdr:cNvPr id="231" name="Рисунок 230">
          <a:extLst>
            <a:ext uri="{FF2B5EF4-FFF2-40B4-BE49-F238E27FC236}">
              <a16:creationId xmlns="" xmlns:a16="http://schemas.microsoft.com/office/drawing/2014/main" id="{E79F5665-CC6B-450F-9F02-AA13C5CB9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1550" y="12954952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790575</xdr:colOff>
      <xdr:row>497</xdr:row>
      <xdr:rowOff>57150</xdr:rowOff>
    </xdr:from>
    <xdr:ext cx="304800" cy="293370"/>
    <xdr:pic>
      <xdr:nvPicPr>
        <xdr:cNvPr id="232" name="Рисунок 231">
          <a:extLst>
            <a:ext uri="{FF2B5EF4-FFF2-40B4-BE49-F238E27FC236}">
              <a16:creationId xmlns="" xmlns:a16="http://schemas.microsoft.com/office/drawing/2014/main" id="{B2BED04C-114C-453F-AAA6-532471354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1550" y="130492500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771525</xdr:colOff>
      <xdr:row>498</xdr:row>
      <xdr:rowOff>76200</xdr:rowOff>
    </xdr:from>
    <xdr:ext cx="304800" cy="293370"/>
    <xdr:pic>
      <xdr:nvPicPr>
        <xdr:cNvPr id="233" name="Рисунок 232">
          <a:extLst>
            <a:ext uri="{FF2B5EF4-FFF2-40B4-BE49-F238E27FC236}">
              <a16:creationId xmlns="" xmlns:a16="http://schemas.microsoft.com/office/drawing/2014/main" id="{CF37B772-E5DD-4B8C-B38B-156C8ADBB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" y="131521200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499</xdr:row>
      <xdr:rowOff>47625</xdr:rowOff>
    </xdr:from>
    <xdr:ext cx="304800" cy="293370"/>
    <xdr:pic>
      <xdr:nvPicPr>
        <xdr:cNvPr id="234" name="Рисунок 233">
          <a:extLst>
            <a:ext uri="{FF2B5EF4-FFF2-40B4-BE49-F238E27FC236}">
              <a16:creationId xmlns="" xmlns:a16="http://schemas.microsoft.com/office/drawing/2014/main" id="{39C4A872-ACB4-4566-A5EB-7B00B32B5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13250227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819150</xdr:colOff>
      <xdr:row>501</xdr:row>
      <xdr:rowOff>38100</xdr:rowOff>
    </xdr:from>
    <xdr:ext cx="304800" cy="293370"/>
    <xdr:pic>
      <xdr:nvPicPr>
        <xdr:cNvPr id="235" name="Рисунок 234">
          <a:extLst>
            <a:ext uri="{FF2B5EF4-FFF2-40B4-BE49-F238E27FC236}">
              <a16:creationId xmlns="" xmlns:a16="http://schemas.microsoft.com/office/drawing/2014/main" id="{7D0B186B-3C9A-4FFD-A2ED-068E3B427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" y="13379767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819150</xdr:colOff>
      <xdr:row>502</xdr:row>
      <xdr:rowOff>57150</xdr:rowOff>
    </xdr:from>
    <xdr:ext cx="304800" cy="293370"/>
    <xdr:pic>
      <xdr:nvPicPr>
        <xdr:cNvPr id="236" name="Рисунок 235">
          <a:extLst>
            <a:ext uri="{FF2B5EF4-FFF2-40B4-BE49-F238E27FC236}">
              <a16:creationId xmlns="" xmlns:a16="http://schemas.microsoft.com/office/drawing/2014/main" id="{25F8B98C-00F0-407F-8316-8FC181353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" y="13482637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819150</xdr:colOff>
      <xdr:row>503</xdr:row>
      <xdr:rowOff>76200</xdr:rowOff>
    </xdr:from>
    <xdr:ext cx="304800" cy="293370"/>
    <xdr:pic>
      <xdr:nvPicPr>
        <xdr:cNvPr id="237" name="Рисунок 236">
          <a:extLst>
            <a:ext uri="{FF2B5EF4-FFF2-40B4-BE49-F238E27FC236}">
              <a16:creationId xmlns="" xmlns:a16="http://schemas.microsoft.com/office/drawing/2014/main" id="{5433F8E6-C838-486F-915D-470B86B84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" y="13585507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847725</xdr:colOff>
      <xdr:row>504</xdr:row>
      <xdr:rowOff>57150</xdr:rowOff>
    </xdr:from>
    <xdr:ext cx="304800" cy="293370"/>
    <xdr:pic>
      <xdr:nvPicPr>
        <xdr:cNvPr id="238" name="Рисунок 237">
          <a:extLst>
            <a:ext uri="{FF2B5EF4-FFF2-40B4-BE49-F238E27FC236}">
              <a16:creationId xmlns="" xmlns:a16="http://schemas.microsoft.com/office/drawing/2014/main" id="{07F4664B-4F1F-455E-A7EC-84C0F1669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13684567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790575</xdr:colOff>
      <xdr:row>505</xdr:row>
      <xdr:rowOff>66675</xdr:rowOff>
    </xdr:from>
    <xdr:ext cx="304800" cy="293370"/>
    <xdr:pic>
      <xdr:nvPicPr>
        <xdr:cNvPr id="239" name="Рисунок 238">
          <a:extLst>
            <a:ext uri="{FF2B5EF4-FFF2-40B4-BE49-F238E27FC236}">
              <a16:creationId xmlns="" xmlns:a16="http://schemas.microsoft.com/office/drawing/2014/main" id="{EC933378-D0F8-4DC7-BE08-0DE9595E0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1550" y="137864850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828675</xdr:colOff>
      <xdr:row>506</xdr:row>
      <xdr:rowOff>57150</xdr:rowOff>
    </xdr:from>
    <xdr:ext cx="304800" cy="293370"/>
    <xdr:pic>
      <xdr:nvPicPr>
        <xdr:cNvPr id="240" name="Рисунок 239">
          <a:extLst>
            <a:ext uri="{FF2B5EF4-FFF2-40B4-BE49-F238E27FC236}">
              <a16:creationId xmlns="" xmlns:a16="http://schemas.microsoft.com/office/drawing/2014/main" id="{9489DBBC-425B-455D-BE5A-2A351BDB6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0" y="13886497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819150</xdr:colOff>
      <xdr:row>507</xdr:row>
      <xdr:rowOff>38100</xdr:rowOff>
    </xdr:from>
    <xdr:ext cx="304800" cy="293370"/>
    <xdr:pic>
      <xdr:nvPicPr>
        <xdr:cNvPr id="241" name="Рисунок 240">
          <a:extLst>
            <a:ext uri="{FF2B5EF4-FFF2-40B4-BE49-F238E27FC236}">
              <a16:creationId xmlns="" xmlns:a16="http://schemas.microsoft.com/office/drawing/2014/main" id="{FDA254AA-3B68-4284-9F08-85373D5D4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" y="13985557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800100</xdr:colOff>
      <xdr:row>508</xdr:row>
      <xdr:rowOff>57150</xdr:rowOff>
    </xdr:from>
    <xdr:ext cx="304800" cy="293370"/>
    <xdr:pic>
      <xdr:nvPicPr>
        <xdr:cNvPr id="242" name="Рисунок 241">
          <a:extLst>
            <a:ext uri="{FF2B5EF4-FFF2-40B4-BE49-F238E27FC236}">
              <a16:creationId xmlns="" xmlns:a16="http://schemas.microsoft.com/office/drawing/2014/main" id="{2BC9DB2A-FC05-400A-9B15-1B162609D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075" y="14088427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790575</xdr:colOff>
      <xdr:row>509</xdr:row>
      <xdr:rowOff>57150</xdr:rowOff>
    </xdr:from>
    <xdr:ext cx="304800" cy="293370"/>
    <xdr:pic>
      <xdr:nvPicPr>
        <xdr:cNvPr id="243" name="Рисунок 242">
          <a:extLst>
            <a:ext uri="{FF2B5EF4-FFF2-40B4-BE49-F238E27FC236}">
              <a16:creationId xmlns="" xmlns:a16="http://schemas.microsoft.com/office/drawing/2014/main" id="{8EDB0C3C-773A-4CA6-B9E8-C37C4EFBB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1550" y="14189392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800100</xdr:colOff>
      <xdr:row>510</xdr:row>
      <xdr:rowOff>95250</xdr:rowOff>
    </xdr:from>
    <xdr:ext cx="304800" cy="293370"/>
    <xdr:pic>
      <xdr:nvPicPr>
        <xdr:cNvPr id="244" name="Рисунок 243">
          <a:extLst>
            <a:ext uri="{FF2B5EF4-FFF2-40B4-BE49-F238E27FC236}">
              <a16:creationId xmlns="" xmlns:a16="http://schemas.microsoft.com/office/drawing/2014/main" id="{A0A9DC9E-DBCD-4BCF-9C44-E2AE0589A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075" y="142941675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511</xdr:row>
      <xdr:rowOff>95250</xdr:rowOff>
    </xdr:from>
    <xdr:ext cx="304800" cy="293370"/>
    <xdr:pic>
      <xdr:nvPicPr>
        <xdr:cNvPr id="245" name="Рисунок 244">
          <a:extLst>
            <a:ext uri="{FF2B5EF4-FFF2-40B4-BE49-F238E27FC236}">
              <a16:creationId xmlns="" xmlns:a16="http://schemas.microsoft.com/office/drawing/2014/main" id="{4DBA01D0-2077-4944-A102-B69F3230E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143951325"/>
          <a:ext cx="304800" cy="293370"/>
        </a:xfrm>
        <a:prstGeom prst="rect">
          <a:avLst/>
        </a:prstGeom>
      </xdr:spPr>
    </xdr:pic>
    <xdr:clientData/>
  </xdr:oneCellAnchor>
  <xdr:twoCellAnchor editAs="oneCell">
    <xdr:from>
      <xdr:col>1</xdr:col>
      <xdr:colOff>142876</xdr:colOff>
      <xdr:row>314</xdr:row>
      <xdr:rowOff>104776</xdr:rowOff>
    </xdr:from>
    <xdr:to>
      <xdr:col>1</xdr:col>
      <xdr:colOff>942976</xdr:colOff>
      <xdr:row>316</xdr:row>
      <xdr:rowOff>170046</xdr:rowOff>
    </xdr:to>
    <xdr:pic>
      <xdr:nvPicPr>
        <xdr:cNvPr id="174" name="Рисунок 173">
          <a:extLst>
            <a:ext uri="{FF2B5EF4-FFF2-40B4-BE49-F238E27FC236}">
              <a16:creationId xmlns="" xmlns:a16="http://schemas.microsoft.com/office/drawing/2014/main" id="{E134DB10-FF66-425A-884D-04838BF4C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1" y="70265926"/>
          <a:ext cx="800100" cy="54152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420</xdr:row>
      <xdr:rowOff>114300</xdr:rowOff>
    </xdr:from>
    <xdr:to>
      <xdr:col>1</xdr:col>
      <xdr:colOff>852118</xdr:colOff>
      <xdr:row>421</xdr:row>
      <xdr:rowOff>85724</xdr:rowOff>
    </xdr:to>
    <xdr:pic>
      <xdr:nvPicPr>
        <xdr:cNvPr id="246" name="Рисунок 245">
          <a:extLst>
            <a:ext uri="{FF2B5EF4-FFF2-40B4-BE49-F238E27FC236}">
              <a16:creationId xmlns="" xmlns:a16="http://schemas.microsoft.com/office/drawing/2014/main" id="{7FE3FEF6-87BB-4622-904E-3253BA6A7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94297500"/>
          <a:ext cx="604468" cy="20954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430</xdr:row>
      <xdr:rowOff>161925</xdr:rowOff>
    </xdr:from>
    <xdr:to>
      <xdr:col>1</xdr:col>
      <xdr:colOff>814018</xdr:colOff>
      <xdr:row>431</xdr:row>
      <xdr:rowOff>133349</xdr:rowOff>
    </xdr:to>
    <xdr:pic>
      <xdr:nvPicPr>
        <xdr:cNvPr id="247" name="Рисунок 246">
          <a:extLst>
            <a:ext uri="{FF2B5EF4-FFF2-40B4-BE49-F238E27FC236}">
              <a16:creationId xmlns="" xmlns:a16="http://schemas.microsoft.com/office/drawing/2014/main" id="{54A0BD06-BCB8-4638-8A79-D84BF2819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96859725"/>
          <a:ext cx="604468" cy="209549"/>
        </a:xfrm>
        <a:prstGeom prst="rect">
          <a:avLst/>
        </a:prstGeom>
      </xdr:spPr>
    </xdr:pic>
    <xdr:clientData/>
  </xdr:twoCellAnchor>
  <xdr:oneCellAnchor>
    <xdr:from>
      <xdr:col>1</xdr:col>
      <xdr:colOff>446596</xdr:colOff>
      <xdr:row>402</xdr:row>
      <xdr:rowOff>48868</xdr:rowOff>
    </xdr:from>
    <xdr:ext cx="209409" cy="170207"/>
    <xdr:pic>
      <xdr:nvPicPr>
        <xdr:cNvPr id="248" name="Рисунок 247">
          <a:extLst>
            <a:ext uri="{FF2B5EF4-FFF2-40B4-BE49-F238E27FC236}">
              <a16:creationId xmlns="" xmlns:a16="http://schemas.microsoft.com/office/drawing/2014/main" id="{B886F7A8-CA8C-4F24-8A41-87F37CFCE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71" y="89564818"/>
          <a:ext cx="209409" cy="170207"/>
        </a:xfrm>
        <a:prstGeom prst="rect">
          <a:avLst/>
        </a:prstGeom>
      </xdr:spPr>
    </xdr:pic>
    <xdr:clientData/>
  </xdr:oneCellAnchor>
  <xdr:oneCellAnchor>
    <xdr:from>
      <xdr:col>1</xdr:col>
      <xdr:colOff>386984</xdr:colOff>
      <xdr:row>403</xdr:row>
      <xdr:rowOff>56613</xdr:rowOff>
    </xdr:from>
    <xdr:ext cx="251191" cy="219612"/>
    <xdr:pic>
      <xdr:nvPicPr>
        <xdr:cNvPr id="249" name="Рисунок 248">
          <a:extLst>
            <a:ext uri="{FF2B5EF4-FFF2-40B4-BE49-F238E27FC236}">
              <a16:creationId xmlns="" xmlns:a16="http://schemas.microsoft.com/office/drawing/2014/main" id="{4584F472-282A-4A36-A611-94863CE4C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59" y="89886888"/>
          <a:ext cx="251191" cy="219612"/>
        </a:xfrm>
        <a:prstGeom prst="rect">
          <a:avLst/>
        </a:prstGeom>
      </xdr:spPr>
    </xdr:pic>
    <xdr:clientData/>
  </xdr:oneCellAnchor>
  <xdr:twoCellAnchor editAs="oneCell">
    <xdr:from>
      <xdr:col>1</xdr:col>
      <xdr:colOff>819150</xdr:colOff>
      <xdr:row>232</xdr:row>
      <xdr:rowOff>114300</xdr:rowOff>
    </xdr:from>
    <xdr:to>
      <xdr:col>1</xdr:col>
      <xdr:colOff>1123950</xdr:colOff>
      <xdr:row>232</xdr:row>
      <xdr:rowOff>407670</xdr:rowOff>
    </xdr:to>
    <xdr:pic>
      <xdr:nvPicPr>
        <xdr:cNvPr id="253" name="Рисунок 252">
          <a:extLst>
            <a:ext uri="{FF2B5EF4-FFF2-40B4-BE49-F238E27FC236}">
              <a16:creationId xmlns="" xmlns:a16="http://schemas.microsoft.com/office/drawing/2014/main" id="{94B527EA-5EF6-43EE-8653-D01E8B1FE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" y="54311550"/>
          <a:ext cx="304800" cy="29337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92</xdr:row>
      <xdr:rowOff>95250</xdr:rowOff>
    </xdr:from>
    <xdr:to>
      <xdr:col>1</xdr:col>
      <xdr:colOff>1143000</xdr:colOff>
      <xdr:row>92</xdr:row>
      <xdr:rowOff>388620</xdr:rowOff>
    </xdr:to>
    <xdr:pic>
      <xdr:nvPicPr>
        <xdr:cNvPr id="255" name="Рисунок 254">
          <a:extLst>
            <a:ext uri="{FF2B5EF4-FFF2-40B4-BE49-F238E27FC236}">
              <a16:creationId xmlns="" xmlns:a16="http://schemas.microsoft.com/office/drawing/2014/main" id="{FFCF96E4-61F7-4567-A9E1-A080C73D0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175" y="19431000"/>
          <a:ext cx="304800" cy="293370"/>
        </a:xfrm>
        <a:prstGeom prst="rect">
          <a:avLst/>
        </a:prstGeom>
      </xdr:spPr>
    </xdr:pic>
    <xdr:clientData/>
  </xdr:twoCellAnchor>
  <xdr:twoCellAnchor editAs="oneCell">
    <xdr:from>
      <xdr:col>1</xdr:col>
      <xdr:colOff>800100</xdr:colOff>
      <xdr:row>361</xdr:row>
      <xdr:rowOff>76200</xdr:rowOff>
    </xdr:from>
    <xdr:to>
      <xdr:col>1</xdr:col>
      <xdr:colOff>1104900</xdr:colOff>
      <xdr:row>361</xdr:row>
      <xdr:rowOff>369570</xdr:rowOff>
    </xdr:to>
    <xdr:pic>
      <xdr:nvPicPr>
        <xdr:cNvPr id="258" name="Рисунок 257">
          <a:extLst>
            <a:ext uri="{FF2B5EF4-FFF2-40B4-BE49-F238E27FC236}">
              <a16:creationId xmlns="" xmlns:a16="http://schemas.microsoft.com/office/drawing/2014/main" id="{E2EB6CB7-77B1-4F5B-916B-0F1B555F7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075" y="84096225"/>
          <a:ext cx="304800" cy="29337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92</xdr:row>
      <xdr:rowOff>133351</xdr:rowOff>
    </xdr:from>
    <xdr:to>
      <xdr:col>1</xdr:col>
      <xdr:colOff>609601</xdr:colOff>
      <xdr:row>92</xdr:row>
      <xdr:rowOff>641989</xdr:rowOff>
    </xdr:to>
    <xdr:pic>
      <xdr:nvPicPr>
        <xdr:cNvPr id="142" name="Рисунок 141">
          <a:extLst>
            <a:ext uri="{FF2B5EF4-FFF2-40B4-BE49-F238E27FC236}">
              <a16:creationId xmlns="" xmlns:a16="http://schemas.microsoft.com/office/drawing/2014/main" id="{4708C106-A560-4A1F-AE5A-99DCF048D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6" y="19469101"/>
          <a:ext cx="381000" cy="50863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142877</xdr:colOff>
      <xdr:row>93</xdr:row>
      <xdr:rowOff>76202</xdr:rowOff>
    </xdr:from>
    <xdr:to>
      <xdr:col>1</xdr:col>
      <xdr:colOff>673739</xdr:colOff>
      <xdr:row>93</xdr:row>
      <xdr:rowOff>676275</xdr:rowOff>
    </xdr:to>
    <xdr:pic>
      <xdr:nvPicPr>
        <xdr:cNvPr id="144" name="Рисунок 143">
          <a:extLst>
            <a:ext uri="{FF2B5EF4-FFF2-40B4-BE49-F238E27FC236}">
              <a16:creationId xmlns="" xmlns:a16="http://schemas.microsoft.com/office/drawing/2014/main" id="{D39AE477-1061-44FF-9EC8-B5760975C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2" y="20173952"/>
          <a:ext cx="530862" cy="600073"/>
        </a:xfrm>
        <a:prstGeom prst="rect">
          <a:avLst/>
        </a:prstGeom>
      </xdr:spPr>
    </xdr:pic>
    <xdr:clientData/>
  </xdr:twoCellAnchor>
  <xdr:twoCellAnchor editAs="oneCell">
    <xdr:from>
      <xdr:col>1</xdr:col>
      <xdr:colOff>847725</xdr:colOff>
      <xdr:row>93</xdr:row>
      <xdr:rowOff>66675</xdr:rowOff>
    </xdr:from>
    <xdr:to>
      <xdr:col>1</xdr:col>
      <xdr:colOff>1152525</xdr:colOff>
      <xdr:row>93</xdr:row>
      <xdr:rowOff>360045</xdr:rowOff>
    </xdr:to>
    <xdr:pic>
      <xdr:nvPicPr>
        <xdr:cNvPr id="259" name="Рисунок 258">
          <a:extLst>
            <a:ext uri="{FF2B5EF4-FFF2-40B4-BE49-F238E27FC236}">
              <a16:creationId xmlns="" xmlns:a16="http://schemas.microsoft.com/office/drawing/2014/main" id="{B23E2A81-B90F-4709-8F08-9B5142451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20412075"/>
          <a:ext cx="304800" cy="29337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232</xdr:row>
      <xdr:rowOff>104775</xdr:rowOff>
    </xdr:from>
    <xdr:to>
      <xdr:col>1</xdr:col>
      <xdr:colOff>699760</xdr:colOff>
      <xdr:row>232</xdr:row>
      <xdr:rowOff>704850</xdr:rowOff>
    </xdr:to>
    <xdr:pic>
      <xdr:nvPicPr>
        <xdr:cNvPr id="145" name="Рисунок 144">
          <a:extLst>
            <a:ext uri="{FF2B5EF4-FFF2-40B4-BE49-F238E27FC236}">
              <a16:creationId xmlns="" xmlns:a16="http://schemas.microsoft.com/office/drawing/2014/main" id="{107E47D7-03CC-4DB8-A8CD-00E93E701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1" y="54302025"/>
          <a:ext cx="518784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819150</xdr:colOff>
      <xdr:row>231</xdr:row>
      <xdr:rowOff>57150</xdr:rowOff>
    </xdr:from>
    <xdr:to>
      <xdr:col>1</xdr:col>
      <xdr:colOff>1123950</xdr:colOff>
      <xdr:row>231</xdr:row>
      <xdr:rowOff>350520</xdr:rowOff>
    </xdr:to>
    <xdr:pic>
      <xdr:nvPicPr>
        <xdr:cNvPr id="260" name="Рисунок 259">
          <a:extLst>
            <a:ext uri="{FF2B5EF4-FFF2-40B4-BE49-F238E27FC236}">
              <a16:creationId xmlns="" xmlns:a16="http://schemas.microsoft.com/office/drawing/2014/main" id="{57C998B9-58DE-4DAB-970A-FBCF67E05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" y="53492400"/>
          <a:ext cx="304800" cy="29337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231</xdr:row>
      <xdr:rowOff>86784</xdr:rowOff>
    </xdr:from>
    <xdr:to>
      <xdr:col>1</xdr:col>
      <xdr:colOff>638175</xdr:colOff>
      <xdr:row>231</xdr:row>
      <xdr:rowOff>675324</xdr:rowOff>
    </xdr:to>
    <xdr:pic>
      <xdr:nvPicPr>
        <xdr:cNvPr id="162" name="Рисунок 161">
          <a:extLst>
            <a:ext uri="{FF2B5EF4-FFF2-40B4-BE49-F238E27FC236}">
              <a16:creationId xmlns="" xmlns:a16="http://schemas.microsoft.com/office/drawing/2014/main" id="{CD93F0EB-8E9C-442B-847C-FC96E91E6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6" y="53522034"/>
          <a:ext cx="447674" cy="58854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361</xdr:row>
      <xdr:rowOff>84709</xdr:rowOff>
    </xdr:from>
    <xdr:to>
      <xdr:col>1</xdr:col>
      <xdr:colOff>609601</xdr:colOff>
      <xdr:row>361</xdr:row>
      <xdr:rowOff>646731</xdr:rowOff>
    </xdr:to>
    <xdr:pic>
      <xdr:nvPicPr>
        <xdr:cNvPr id="167" name="Рисунок 166">
          <a:extLst>
            <a:ext uri="{FF2B5EF4-FFF2-40B4-BE49-F238E27FC236}">
              <a16:creationId xmlns="" xmlns:a16="http://schemas.microsoft.com/office/drawing/2014/main" id="{DCA5589F-6C9A-4288-8DB7-46A1C4761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6" y="84104734"/>
          <a:ext cx="419100" cy="562022"/>
        </a:xfrm>
        <a:prstGeom prst="rect">
          <a:avLst/>
        </a:prstGeom>
      </xdr:spPr>
    </xdr:pic>
    <xdr:clientData/>
  </xdr:twoCellAnchor>
  <xdr:twoCellAnchor editAs="oneCell">
    <xdr:from>
      <xdr:col>1</xdr:col>
      <xdr:colOff>819150</xdr:colOff>
      <xdr:row>362</xdr:row>
      <xdr:rowOff>38100</xdr:rowOff>
    </xdr:from>
    <xdr:to>
      <xdr:col>1</xdr:col>
      <xdr:colOff>1123950</xdr:colOff>
      <xdr:row>362</xdr:row>
      <xdr:rowOff>331470</xdr:rowOff>
    </xdr:to>
    <xdr:pic>
      <xdr:nvPicPr>
        <xdr:cNvPr id="261" name="Рисунок 260">
          <a:extLst>
            <a:ext uri="{FF2B5EF4-FFF2-40B4-BE49-F238E27FC236}">
              <a16:creationId xmlns="" xmlns:a16="http://schemas.microsoft.com/office/drawing/2014/main" id="{86A9C3EE-14EE-4F6B-8FB8-C670BC541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" y="84820125"/>
          <a:ext cx="304800" cy="29337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362</xdr:row>
      <xdr:rowOff>52443</xdr:rowOff>
    </xdr:from>
    <xdr:to>
      <xdr:col>1</xdr:col>
      <xdr:colOff>676276</xdr:colOff>
      <xdr:row>362</xdr:row>
      <xdr:rowOff>684860</xdr:rowOff>
    </xdr:to>
    <xdr:pic>
      <xdr:nvPicPr>
        <xdr:cNvPr id="168" name="Рисунок 167">
          <a:extLst>
            <a:ext uri="{FF2B5EF4-FFF2-40B4-BE49-F238E27FC236}">
              <a16:creationId xmlns="" xmlns:a16="http://schemas.microsoft.com/office/drawing/2014/main" id="{DB1904DA-B50F-4CF3-9889-AE5A26DA8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84834468"/>
          <a:ext cx="571500" cy="63241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439</xdr:row>
      <xdr:rowOff>28575</xdr:rowOff>
    </xdr:from>
    <xdr:to>
      <xdr:col>1</xdr:col>
      <xdr:colOff>1053841</xdr:colOff>
      <xdr:row>440</xdr:row>
      <xdr:rowOff>123445</xdr:rowOff>
    </xdr:to>
    <xdr:pic>
      <xdr:nvPicPr>
        <xdr:cNvPr id="170" name="Рисунок 169">
          <a:extLst>
            <a:ext uri="{FF2B5EF4-FFF2-40B4-BE49-F238E27FC236}">
              <a16:creationId xmlns="" xmlns:a16="http://schemas.microsoft.com/office/drawing/2014/main" id="{B42711FF-8582-43EE-86A9-F0C24448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38125" y="104489250"/>
          <a:ext cx="996691" cy="409195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438</xdr:row>
      <xdr:rowOff>57150</xdr:rowOff>
    </xdr:from>
    <xdr:to>
      <xdr:col>1</xdr:col>
      <xdr:colOff>1143000</xdr:colOff>
      <xdr:row>439</xdr:row>
      <xdr:rowOff>36195</xdr:rowOff>
    </xdr:to>
    <xdr:pic>
      <xdr:nvPicPr>
        <xdr:cNvPr id="262" name="Рисунок 261">
          <a:extLst>
            <a:ext uri="{FF2B5EF4-FFF2-40B4-BE49-F238E27FC236}">
              <a16:creationId xmlns="" xmlns:a16="http://schemas.microsoft.com/office/drawing/2014/main" id="{9DC7BB78-7C6F-45E1-B27D-ACBD138ED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019175" y="104203500"/>
          <a:ext cx="304800" cy="29337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277</xdr:row>
      <xdr:rowOff>24785</xdr:rowOff>
    </xdr:from>
    <xdr:to>
      <xdr:col>1</xdr:col>
      <xdr:colOff>781050</xdr:colOff>
      <xdr:row>277</xdr:row>
      <xdr:rowOff>446980</xdr:rowOff>
    </xdr:to>
    <xdr:pic>
      <xdr:nvPicPr>
        <xdr:cNvPr id="171" name="Рисунок 170">
          <a:extLst>
            <a:ext uri="{FF2B5EF4-FFF2-40B4-BE49-F238E27FC236}">
              <a16:creationId xmlns="" xmlns:a16="http://schemas.microsoft.com/office/drawing/2014/main" id="{A4E730C6-C339-45A0-BF97-F0D88E567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19100" y="65204360"/>
          <a:ext cx="542925" cy="422195"/>
        </a:xfrm>
        <a:prstGeom prst="rect">
          <a:avLst/>
        </a:prstGeom>
      </xdr:spPr>
    </xdr:pic>
    <xdr:clientData/>
  </xdr:twoCellAnchor>
  <xdr:twoCellAnchor>
    <xdr:from>
      <xdr:col>2</xdr:col>
      <xdr:colOff>400050</xdr:colOff>
      <xdr:row>2</xdr:row>
      <xdr:rowOff>38100</xdr:rowOff>
    </xdr:from>
    <xdr:to>
      <xdr:col>3</xdr:col>
      <xdr:colOff>76199</xdr:colOff>
      <xdr:row>7</xdr:row>
      <xdr:rowOff>0</xdr:rowOff>
    </xdr:to>
    <xdr:pic>
      <xdr:nvPicPr>
        <xdr:cNvPr id="2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90500"/>
          <a:ext cx="4514849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28575</xdr:colOff>
      <xdr:row>2</xdr:row>
      <xdr:rowOff>76200</xdr:rowOff>
    </xdr:from>
    <xdr:to>
      <xdr:col>6</xdr:col>
      <xdr:colOff>61232</xdr:colOff>
      <xdr:row>9</xdr:row>
      <xdr:rowOff>89807</xdr:rowOff>
    </xdr:to>
    <xdr:pic>
      <xdr:nvPicPr>
        <xdr:cNvPr id="254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228600"/>
          <a:ext cx="2061482" cy="1242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333375</xdr:colOff>
      <xdr:row>24</xdr:row>
      <xdr:rowOff>28576</xdr:rowOff>
    </xdr:from>
    <xdr:to>
      <xdr:col>5</xdr:col>
      <xdr:colOff>1362075</xdr:colOff>
      <xdr:row>24</xdr:row>
      <xdr:rowOff>988571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E1804E82-AD93-41C3-A076-AE715AFA3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3400" y="5200651"/>
          <a:ext cx="1028700" cy="959995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24</xdr:row>
      <xdr:rowOff>76200</xdr:rowOff>
    </xdr:from>
    <xdr:to>
      <xdr:col>4</xdr:col>
      <xdr:colOff>1295400</xdr:colOff>
      <xdr:row>24</xdr:row>
      <xdr:rowOff>956128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AF0BA0A5-A7D1-4B50-A2EA-C402A45B9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0" y="5248275"/>
          <a:ext cx="923925" cy="879928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371476</xdr:colOff>
      <xdr:row>24</xdr:row>
      <xdr:rowOff>95250</xdr:rowOff>
    </xdr:from>
    <xdr:to>
      <xdr:col>3</xdr:col>
      <xdr:colOff>1304925</xdr:colOff>
      <xdr:row>24</xdr:row>
      <xdr:rowOff>957161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FCD8FF3B-8CC4-4204-8907-04C3C2DB0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1" y="5267325"/>
          <a:ext cx="933449" cy="861911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24</xdr:row>
      <xdr:rowOff>57149</xdr:rowOff>
    </xdr:from>
    <xdr:to>
      <xdr:col>2</xdr:col>
      <xdr:colOff>1314450</xdr:colOff>
      <xdr:row>24</xdr:row>
      <xdr:rowOff>934524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AC901E09-F3BA-4FD1-97D6-96100B549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425" y="5229224"/>
          <a:ext cx="971550" cy="877375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409576</xdr:colOff>
      <xdr:row>24</xdr:row>
      <xdr:rowOff>133351</xdr:rowOff>
    </xdr:from>
    <xdr:to>
      <xdr:col>6</xdr:col>
      <xdr:colOff>1388809</xdr:colOff>
      <xdr:row>24</xdr:row>
      <xdr:rowOff>962025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614D02B6-7155-4C51-A923-32B14A3A1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44101" y="5305426"/>
          <a:ext cx="979233" cy="828674"/>
        </a:xfrm>
        <a:prstGeom prst="rect">
          <a:avLst/>
        </a:prstGeom>
      </xdr:spPr>
    </xdr:pic>
    <xdr:clientData/>
  </xdr:twoCellAnchor>
  <xdr:twoCellAnchor editAs="oneCell">
    <xdr:from>
      <xdr:col>7</xdr:col>
      <xdr:colOff>247649</xdr:colOff>
      <xdr:row>24</xdr:row>
      <xdr:rowOff>78899</xdr:rowOff>
    </xdr:from>
    <xdr:to>
      <xdr:col>7</xdr:col>
      <xdr:colOff>1471568</xdr:colOff>
      <xdr:row>24</xdr:row>
      <xdr:rowOff>895350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9071DE91-51C8-437D-9DC2-8A96A2751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6674" y="5250974"/>
          <a:ext cx="1223919" cy="816451"/>
        </a:xfrm>
        <a:prstGeom prst="rect">
          <a:avLst/>
        </a:prstGeom>
      </xdr:spPr>
    </xdr:pic>
    <xdr:clientData/>
  </xdr:twoCellAnchor>
  <xdr:twoCellAnchor editAs="oneCell">
    <xdr:from>
      <xdr:col>8</xdr:col>
      <xdr:colOff>302070</xdr:colOff>
      <xdr:row>24</xdr:row>
      <xdr:rowOff>76199</xdr:rowOff>
    </xdr:from>
    <xdr:to>
      <xdr:col>8</xdr:col>
      <xdr:colOff>1247775</xdr:colOff>
      <xdr:row>24</xdr:row>
      <xdr:rowOff>920872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4E77D1E6-C994-40EB-B4D6-3507D6B42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65595" y="5248274"/>
          <a:ext cx="945705" cy="844673"/>
        </a:xfrm>
        <a:prstGeom prst="rect">
          <a:avLst/>
        </a:prstGeom>
      </xdr:spPr>
    </xdr:pic>
    <xdr:clientData/>
  </xdr:twoCellAnchor>
  <xdr:twoCellAnchor editAs="oneCell">
    <xdr:from>
      <xdr:col>9</xdr:col>
      <xdr:colOff>485775</xdr:colOff>
      <xdr:row>24</xdr:row>
      <xdr:rowOff>69995</xdr:rowOff>
    </xdr:from>
    <xdr:to>
      <xdr:col>9</xdr:col>
      <xdr:colOff>1171575</xdr:colOff>
      <xdr:row>24</xdr:row>
      <xdr:rowOff>932525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90580D51-D0E6-4304-B439-E79C966EB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63800" y="5242070"/>
          <a:ext cx="685800" cy="86253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56</xdr:row>
      <xdr:rowOff>118816</xdr:rowOff>
    </xdr:from>
    <xdr:to>
      <xdr:col>2</xdr:col>
      <xdr:colOff>1200150</xdr:colOff>
      <xdr:row>56</xdr:row>
      <xdr:rowOff>846805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5A1EDB0F-31AA-41ED-B65D-080327C1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0" y="12139366"/>
          <a:ext cx="752475" cy="727989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390526</xdr:colOff>
      <xdr:row>56</xdr:row>
      <xdr:rowOff>95954</xdr:rowOff>
    </xdr:from>
    <xdr:to>
      <xdr:col>3</xdr:col>
      <xdr:colOff>1266826</xdr:colOff>
      <xdr:row>56</xdr:row>
      <xdr:rowOff>904000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147481D3-CFC8-4DCD-A3A6-86645C72F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81551" y="12116504"/>
          <a:ext cx="876300" cy="808046"/>
        </a:xfrm>
        <a:prstGeom prst="rect">
          <a:avLst/>
        </a:prstGeom>
      </xdr:spPr>
    </xdr:pic>
    <xdr:clientData/>
  </xdr:twoCellAnchor>
  <xdr:twoCellAnchor editAs="oneCell">
    <xdr:from>
      <xdr:col>8</xdr:col>
      <xdr:colOff>361950</xdr:colOff>
      <xdr:row>56</xdr:row>
      <xdr:rowOff>104775</xdr:rowOff>
    </xdr:from>
    <xdr:to>
      <xdr:col>8</xdr:col>
      <xdr:colOff>1261037</xdr:colOff>
      <xdr:row>56</xdr:row>
      <xdr:rowOff>913684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EB9D3C18-3A5F-4794-A098-3E4C9DC8A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25475" y="12125325"/>
          <a:ext cx="899087" cy="808909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390526</xdr:colOff>
      <xdr:row>56</xdr:row>
      <xdr:rowOff>85724</xdr:rowOff>
    </xdr:from>
    <xdr:to>
      <xdr:col>4</xdr:col>
      <xdr:colOff>1227314</xdr:colOff>
      <xdr:row>56</xdr:row>
      <xdr:rowOff>904081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60EA98B2-7A7B-4A44-8CF4-063746744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6051" y="12106274"/>
          <a:ext cx="836788" cy="818357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56</xdr:row>
      <xdr:rowOff>133351</xdr:rowOff>
    </xdr:from>
    <xdr:to>
      <xdr:col>5</xdr:col>
      <xdr:colOff>1333500</xdr:colOff>
      <xdr:row>56</xdr:row>
      <xdr:rowOff>819207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3EAEB590-AD3D-47A5-9058-5FAE1F2F3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3875" y="12153901"/>
          <a:ext cx="1009650" cy="685856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390524</xdr:colOff>
      <xdr:row>56</xdr:row>
      <xdr:rowOff>85725</xdr:rowOff>
    </xdr:from>
    <xdr:to>
      <xdr:col>6</xdr:col>
      <xdr:colOff>1295399</xdr:colOff>
      <xdr:row>56</xdr:row>
      <xdr:rowOff>779421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825559A3-9ED7-457A-9536-DD8A10CF2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25049" y="12106275"/>
          <a:ext cx="904875" cy="693696"/>
        </a:xfrm>
        <a:prstGeom prst="rect">
          <a:avLst/>
        </a:prstGeom>
      </xdr:spPr>
    </xdr:pic>
    <xdr:clientData/>
  </xdr:twoCellAnchor>
  <xdr:twoCellAnchor editAs="oneCell">
    <xdr:from>
      <xdr:col>7</xdr:col>
      <xdr:colOff>419100</xdr:colOff>
      <xdr:row>56</xdr:row>
      <xdr:rowOff>76200</xdr:rowOff>
    </xdr:from>
    <xdr:to>
      <xdr:col>7</xdr:col>
      <xdr:colOff>1314450</xdr:colOff>
      <xdr:row>56</xdr:row>
      <xdr:rowOff>859631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AD24B801-5854-47EE-84D4-6B42322EE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68125" y="12096750"/>
          <a:ext cx="895350" cy="783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39</xdr:row>
      <xdr:rowOff>171451</xdr:rowOff>
    </xdr:from>
    <xdr:to>
      <xdr:col>1</xdr:col>
      <xdr:colOff>886522</xdr:colOff>
      <xdr:row>39</xdr:row>
      <xdr:rowOff>533401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2994154B-0200-40C8-957E-0475E8FEB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0650" y="11877676"/>
          <a:ext cx="705547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216600</xdr:colOff>
      <xdr:row>38</xdr:row>
      <xdr:rowOff>64200</xdr:rowOff>
    </xdr:from>
    <xdr:to>
      <xdr:col>1</xdr:col>
      <xdr:colOff>847725</xdr:colOff>
      <xdr:row>38</xdr:row>
      <xdr:rowOff>723405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889303BD-6DFF-4FA4-837F-DDC0F4A1C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750" y="11008425"/>
          <a:ext cx="640650" cy="65920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37</xdr:row>
      <xdr:rowOff>57150</xdr:rowOff>
    </xdr:from>
    <xdr:to>
      <xdr:col>1</xdr:col>
      <xdr:colOff>876300</xdr:colOff>
      <xdr:row>37</xdr:row>
      <xdr:rowOff>678489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D4ABAC4B-0FF1-4315-9DCA-E13BD6377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1" y="11696700"/>
          <a:ext cx="609599" cy="62133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32</xdr:row>
      <xdr:rowOff>47626</xdr:rowOff>
    </xdr:from>
    <xdr:to>
      <xdr:col>1</xdr:col>
      <xdr:colOff>800100</xdr:colOff>
      <xdr:row>33</xdr:row>
      <xdr:rowOff>335092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34C8BB5E-B4DB-4E1A-87DD-43465E2E2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9886951"/>
          <a:ext cx="561975" cy="668466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30</xdr:row>
      <xdr:rowOff>76200</xdr:rowOff>
    </xdr:from>
    <xdr:to>
      <xdr:col>1</xdr:col>
      <xdr:colOff>873953</xdr:colOff>
      <xdr:row>31</xdr:row>
      <xdr:rowOff>304236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31C8539A-D1FA-4598-8C5C-AB7FD56E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9153525"/>
          <a:ext cx="664403" cy="60903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23</xdr:row>
      <xdr:rowOff>9526</xdr:rowOff>
    </xdr:from>
    <xdr:to>
      <xdr:col>1</xdr:col>
      <xdr:colOff>1114426</xdr:colOff>
      <xdr:row>25</xdr:row>
      <xdr:rowOff>70634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D59075E0-9117-42E5-AA81-4AABD52B0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5276851"/>
          <a:ext cx="990600" cy="82310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28</xdr:row>
      <xdr:rowOff>57151</xdr:rowOff>
    </xdr:from>
    <xdr:to>
      <xdr:col>1</xdr:col>
      <xdr:colOff>1057275</xdr:colOff>
      <xdr:row>29</xdr:row>
      <xdr:rowOff>284399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8469D3EB-32EA-4ADF-9148-964F8131D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8372476"/>
          <a:ext cx="962025" cy="608248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34</xdr:row>
      <xdr:rowOff>85725</xdr:rowOff>
    </xdr:from>
    <xdr:to>
      <xdr:col>1</xdr:col>
      <xdr:colOff>866775</xdr:colOff>
      <xdr:row>35</xdr:row>
      <xdr:rowOff>306420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64713713-D3BE-4C51-9DC5-B9114800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10687050"/>
          <a:ext cx="647700" cy="60169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26</xdr:row>
      <xdr:rowOff>66675</xdr:rowOff>
    </xdr:from>
    <xdr:to>
      <xdr:col>1</xdr:col>
      <xdr:colOff>914400</xdr:colOff>
      <xdr:row>27</xdr:row>
      <xdr:rowOff>336245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860B0E0B-1A8C-434A-899C-07D160CBA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6" y="7620000"/>
          <a:ext cx="695324" cy="6505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47</xdr:row>
      <xdr:rowOff>57151</xdr:rowOff>
    </xdr:from>
    <xdr:to>
      <xdr:col>1</xdr:col>
      <xdr:colOff>962025</xdr:colOff>
      <xdr:row>47</xdr:row>
      <xdr:rowOff>392163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6EB99A9F-8E21-4B8C-B967-9DA202A57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075" y="11220451"/>
          <a:ext cx="590550" cy="335012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89</xdr:row>
      <xdr:rowOff>38099</xdr:rowOff>
    </xdr:from>
    <xdr:to>
      <xdr:col>1</xdr:col>
      <xdr:colOff>1285874</xdr:colOff>
      <xdr:row>91</xdr:row>
      <xdr:rowOff>63645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8CBEF7B7-9B46-4EC5-B24F-C1271832C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600" y="29165549"/>
          <a:ext cx="914399" cy="787546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84</xdr:row>
      <xdr:rowOff>333374</xdr:rowOff>
    </xdr:from>
    <xdr:to>
      <xdr:col>1</xdr:col>
      <xdr:colOff>1278379</xdr:colOff>
      <xdr:row>87</xdr:row>
      <xdr:rowOff>38100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CC89B212-E51A-4E7D-9E00-5C88D3E02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0650" y="27270074"/>
          <a:ext cx="887854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268866</xdr:colOff>
      <xdr:row>97</xdr:row>
      <xdr:rowOff>85724</xdr:rowOff>
    </xdr:from>
    <xdr:to>
      <xdr:col>1</xdr:col>
      <xdr:colOff>1374233</xdr:colOff>
      <xdr:row>100</xdr:row>
      <xdr:rowOff>95249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1E958C41-65A3-4616-9705-2D98236A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991" y="32718374"/>
          <a:ext cx="1105367" cy="11525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25</xdr:row>
      <xdr:rowOff>66675</xdr:rowOff>
    </xdr:from>
    <xdr:to>
      <xdr:col>1</xdr:col>
      <xdr:colOff>1318072</xdr:colOff>
      <xdr:row>28</xdr:row>
      <xdr:rowOff>180975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6C1680F3-0399-425F-80CE-69F6F4927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8448675"/>
          <a:ext cx="1241872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38</xdr:row>
      <xdr:rowOff>19051</xdr:rowOff>
    </xdr:from>
    <xdr:to>
      <xdr:col>1</xdr:col>
      <xdr:colOff>1294286</xdr:colOff>
      <xdr:row>39</xdr:row>
      <xdr:rowOff>447676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392175AE-0FAE-475B-AEB6-06A5EF493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2592051"/>
          <a:ext cx="1199036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116</xdr:row>
      <xdr:rowOff>57150</xdr:rowOff>
    </xdr:from>
    <xdr:to>
      <xdr:col>1</xdr:col>
      <xdr:colOff>819150</xdr:colOff>
      <xdr:row>116</xdr:row>
      <xdr:rowOff>533400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B6A01D89-BA5E-4EAA-9916-DBA498975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" y="42576750"/>
          <a:ext cx="47625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407174</xdr:colOff>
      <xdr:row>117</xdr:row>
      <xdr:rowOff>83324</xdr:rowOff>
    </xdr:from>
    <xdr:to>
      <xdr:col>1</xdr:col>
      <xdr:colOff>914399</xdr:colOff>
      <xdr:row>117</xdr:row>
      <xdr:rowOff>590549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15FEE0E7-77F1-4519-9A56-B4BBF55DA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724" y="43231574"/>
          <a:ext cx="507225" cy="507225"/>
        </a:xfrm>
        <a:prstGeom prst="rect">
          <a:avLst/>
        </a:prstGeom>
      </xdr:spPr>
    </xdr:pic>
    <xdr:clientData/>
  </xdr:twoCellAnchor>
  <xdr:twoCellAnchor editAs="oneCell">
    <xdr:from>
      <xdr:col>1</xdr:col>
      <xdr:colOff>404775</xdr:colOff>
      <xdr:row>118</xdr:row>
      <xdr:rowOff>61875</xdr:rowOff>
    </xdr:from>
    <xdr:to>
      <xdr:col>1</xdr:col>
      <xdr:colOff>971550</xdr:colOff>
      <xdr:row>119</xdr:row>
      <xdr:rowOff>0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3AC05507-592A-4A05-9088-52EB8DCB8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325" y="43838775"/>
          <a:ext cx="566775" cy="566775"/>
        </a:xfrm>
        <a:prstGeom prst="rect">
          <a:avLst/>
        </a:prstGeom>
      </xdr:spPr>
    </xdr:pic>
    <xdr:clientData/>
  </xdr:twoCellAnchor>
  <xdr:twoCellAnchor>
    <xdr:from>
      <xdr:col>1</xdr:col>
      <xdr:colOff>276226</xdr:colOff>
      <xdr:row>107</xdr:row>
      <xdr:rowOff>57151</xdr:rowOff>
    </xdr:from>
    <xdr:to>
      <xdr:col>1</xdr:col>
      <xdr:colOff>819150</xdr:colOff>
      <xdr:row>107</xdr:row>
      <xdr:rowOff>515383</xdr:rowOff>
    </xdr:to>
    <xdr:pic>
      <xdr:nvPicPr>
        <xdr:cNvPr id="39" name="Рисунок 38" descr="cid:image006.jpg@01D92AA2.3C08AB90">
          <a:extLst>
            <a:ext uri="{FF2B5EF4-FFF2-40B4-BE49-F238E27FC236}">
              <a16:creationId xmlns="" xmlns:a16="http://schemas.microsoft.com/office/drawing/2014/main" id="{79D2738D-7120-4934-8B84-113FE384D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r:link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6" y="42700576"/>
          <a:ext cx="542924" cy="458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323850</xdr:colOff>
      <xdr:row>108</xdr:row>
      <xdr:rowOff>85725</xdr:rowOff>
    </xdr:from>
    <xdr:to>
      <xdr:col>1</xdr:col>
      <xdr:colOff>847725</xdr:colOff>
      <xdr:row>108</xdr:row>
      <xdr:rowOff>532802</xdr:rowOff>
    </xdr:to>
    <xdr:pic>
      <xdr:nvPicPr>
        <xdr:cNvPr id="40" name="Рисунок 2" descr="image008">
          <a:extLst>
            <a:ext uri="{FF2B5EF4-FFF2-40B4-BE49-F238E27FC236}">
              <a16:creationId xmlns="" xmlns:a16="http://schemas.microsoft.com/office/drawing/2014/main" id="{7C91DFD3-0C99-4359-B95A-0EB1B0CA1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39462075"/>
          <a:ext cx="523875" cy="447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323850</xdr:colOff>
      <xdr:row>109</xdr:row>
      <xdr:rowOff>76200</xdr:rowOff>
    </xdr:from>
    <xdr:to>
      <xdr:col>1</xdr:col>
      <xdr:colOff>895350</xdr:colOff>
      <xdr:row>109</xdr:row>
      <xdr:rowOff>582891</xdr:rowOff>
    </xdr:to>
    <xdr:pic>
      <xdr:nvPicPr>
        <xdr:cNvPr id="41" name="Рисунок 3" descr="image014">
          <a:extLst>
            <a:ext uri="{FF2B5EF4-FFF2-40B4-BE49-F238E27FC236}">
              <a16:creationId xmlns="" xmlns:a16="http://schemas.microsoft.com/office/drawing/2014/main" id="{7D03CEC3-3EB5-4ED8-89DD-9BAC84607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40081200"/>
          <a:ext cx="571500" cy="506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409576</xdr:colOff>
      <xdr:row>110</xdr:row>
      <xdr:rowOff>57150</xdr:rowOff>
    </xdr:from>
    <xdr:to>
      <xdr:col>1</xdr:col>
      <xdr:colOff>676276</xdr:colOff>
      <xdr:row>110</xdr:row>
      <xdr:rowOff>554331</xdr:rowOff>
    </xdr:to>
    <xdr:pic>
      <xdr:nvPicPr>
        <xdr:cNvPr id="42" name="Рисунок 15" descr="image020">
          <a:extLst>
            <a:ext uri="{FF2B5EF4-FFF2-40B4-BE49-F238E27FC236}">
              <a16:creationId xmlns="" xmlns:a16="http://schemas.microsoft.com/office/drawing/2014/main" id="{88585BAF-2632-4F60-BB3F-C40CC2D41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6" y="40690800"/>
          <a:ext cx="266700" cy="49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428626</xdr:colOff>
      <xdr:row>111</xdr:row>
      <xdr:rowOff>57151</xdr:rowOff>
    </xdr:from>
    <xdr:to>
      <xdr:col>1</xdr:col>
      <xdr:colOff>685990</xdr:colOff>
      <xdr:row>111</xdr:row>
      <xdr:rowOff>514351</xdr:rowOff>
    </xdr:to>
    <xdr:pic>
      <xdr:nvPicPr>
        <xdr:cNvPr id="43" name="Рисунок 17" descr="image021">
          <a:extLst>
            <a:ext uri="{FF2B5EF4-FFF2-40B4-BE49-F238E27FC236}">
              <a16:creationId xmlns="" xmlns:a16="http://schemas.microsoft.com/office/drawing/2014/main" id="{D5FE4BE6-0347-4FBC-97F3-539523AC4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6" y="41319451"/>
          <a:ext cx="257364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</xdr:colOff>
      <xdr:row>112</xdr:row>
      <xdr:rowOff>28576</xdr:rowOff>
    </xdr:from>
    <xdr:to>
      <xdr:col>1</xdr:col>
      <xdr:colOff>698227</xdr:colOff>
      <xdr:row>112</xdr:row>
      <xdr:rowOff>523876</xdr:rowOff>
    </xdr:to>
    <xdr:pic>
      <xdr:nvPicPr>
        <xdr:cNvPr id="44" name="Рисунок 16" descr="image022">
          <a:extLst>
            <a:ext uri="{FF2B5EF4-FFF2-40B4-BE49-F238E27FC236}">
              <a16:creationId xmlns="" xmlns:a16="http://schemas.microsoft.com/office/drawing/2014/main" id="{F07DF63F-D099-4917-9555-8FB188D0A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41919526"/>
          <a:ext cx="288652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371476</xdr:colOff>
      <xdr:row>113</xdr:row>
      <xdr:rowOff>57151</xdr:rowOff>
    </xdr:from>
    <xdr:to>
      <xdr:col>1</xdr:col>
      <xdr:colOff>733425</xdr:colOff>
      <xdr:row>113</xdr:row>
      <xdr:rowOff>523875</xdr:rowOff>
    </xdr:to>
    <xdr:pic>
      <xdr:nvPicPr>
        <xdr:cNvPr id="51" name="Рисунок 50" descr="https://www.aristo.expert/upload/iblock/4f2/iibjd0qrd0gjupuj0ohb01igle2xl1rg/5fdd430a543811eda30a00155d290201_7aa60e48c4a111eda3b84cd98f3d74f6.resize1.jpg">
          <a:extLst>
            <a:ext uri="{FF2B5EF4-FFF2-40B4-BE49-F238E27FC236}">
              <a16:creationId xmlns="" xmlns:a16="http://schemas.microsoft.com/office/drawing/2014/main" id="{5E96D4C3-1EEE-420C-B179-9F236E6C0722}"/>
            </a:ext>
          </a:extLst>
        </xdr:cNvPr>
        <xdr:cNvPicPr/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1026" y="43424476"/>
          <a:ext cx="361949" cy="4667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352426</xdr:colOff>
      <xdr:row>114</xdr:row>
      <xdr:rowOff>85726</xdr:rowOff>
    </xdr:from>
    <xdr:to>
      <xdr:col>1</xdr:col>
      <xdr:colOff>714375</xdr:colOff>
      <xdr:row>114</xdr:row>
      <xdr:rowOff>542925</xdr:rowOff>
    </xdr:to>
    <xdr:pic>
      <xdr:nvPicPr>
        <xdr:cNvPr id="52" name="Рисунок 51" descr="https://www.aristo.expert/upload/iblock/88a/5hgcoh3gph522v7qg2477xrzqvn1u2fq/5fdd4308543811eda30a00155d290201_6c4fa4cfc4a111eda3b84cd98f3d74f6.resize1.jpg">
          <a:extLst>
            <a:ext uri="{FF2B5EF4-FFF2-40B4-BE49-F238E27FC236}">
              <a16:creationId xmlns="" xmlns:a16="http://schemas.microsoft.com/office/drawing/2014/main" id="{B5C9A474-09F9-454A-B653-1B786B14E4AE}"/>
            </a:ext>
          </a:extLst>
        </xdr:cNvPr>
        <xdr:cNvPicPr/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1976" y="44081701"/>
          <a:ext cx="361949" cy="4571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285750</xdr:colOff>
      <xdr:row>115</xdr:row>
      <xdr:rowOff>66676</xdr:rowOff>
    </xdr:from>
    <xdr:to>
      <xdr:col>1</xdr:col>
      <xdr:colOff>733425</xdr:colOff>
      <xdr:row>115</xdr:row>
      <xdr:rowOff>571500</xdr:rowOff>
    </xdr:to>
    <xdr:pic>
      <xdr:nvPicPr>
        <xdr:cNvPr id="53" name="Рисунок 52" descr="https://www.aristo.expert/upload/iblock/905/u5niu25pxcrxu89iso8exzftpvx2twns/5fdd430c543811eda30a00155d290201_8ad21f41c4a111eda3b84cd98f3d74f6.resize1.jpg">
          <a:extLst>
            <a:ext uri="{FF2B5EF4-FFF2-40B4-BE49-F238E27FC236}">
              <a16:creationId xmlns="" xmlns:a16="http://schemas.microsoft.com/office/drawing/2014/main" id="{9F470427-C705-4B1B-B27D-9E9B2B39E002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5300" y="44691301"/>
          <a:ext cx="447675" cy="5048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200025</xdr:colOff>
      <xdr:row>19</xdr:row>
      <xdr:rowOff>238125</xdr:rowOff>
    </xdr:from>
    <xdr:to>
      <xdr:col>1</xdr:col>
      <xdr:colOff>1143000</xdr:colOff>
      <xdr:row>21</xdr:row>
      <xdr:rowOff>271433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4C3A054-61DE-48DD-A1B8-8CAE79562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5572125"/>
          <a:ext cx="942975" cy="795308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101</xdr:row>
      <xdr:rowOff>295274</xdr:rowOff>
    </xdr:from>
    <xdr:to>
      <xdr:col>1</xdr:col>
      <xdr:colOff>1258926</xdr:colOff>
      <xdr:row>105</xdr:row>
      <xdr:rowOff>28575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EE20AA85-5EE2-4963-905C-3621C6F17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1" y="37690424"/>
          <a:ext cx="1049375" cy="125730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41</xdr:row>
      <xdr:rowOff>247651</xdr:rowOff>
    </xdr:from>
    <xdr:to>
      <xdr:col>1</xdr:col>
      <xdr:colOff>1066801</xdr:colOff>
      <xdr:row>43</xdr:row>
      <xdr:rowOff>122358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B10F5640-20C8-45E8-9A3F-10CD7471B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1" y="14687551"/>
          <a:ext cx="952500" cy="636707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43</xdr:row>
      <xdr:rowOff>304801</xdr:rowOff>
    </xdr:from>
    <xdr:to>
      <xdr:col>1</xdr:col>
      <xdr:colOff>1186330</xdr:colOff>
      <xdr:row>45</xdr:row>
      <xdr:rowOff>295275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23924EFF-E60B-4D28-8726-FB996ABF0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5506701"/>
          <a:ext cx="1043455" cy="75247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</xdr:row>
      <xdr:rowOff>238126</xdr:rowOff>
    </xdr:from>
    <xdr:to>
      <xdr:col>1</xdr:col>
      <xdr:colOff>1276350</xdr:colOff>
      <xdr:row>14</xdr:row>
      <xdr:rowOff>270980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3E2AC8CA-BBF7-47F3-93DE-369924887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2905126"/>
          <a:ext cx="1162050" cy="79485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18</xdr:row>
      <xdr:rowOff>26084</xdr:rowOff>
    </xdr:from>
    <xdr:to>
      <xdr:col>1</xdr:col>
      <xdr:colOff>1047751</xdr:colOff>
      <xdr:row>18</xdr:row>
      <xdr:rowOff>665832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631F0057-2D09-4A27-8261-7C8AD930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1" y="4598084"/>
          <a:ext cx="533400" cy="639748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17</xdr:row>
      <xdr:rowOff>56906</xdr:rowOff>
    </xdr:from>
    <xdr:to>
      <xdr:col>1</xdr:col>
      <xdr:colOff>1000126</xdr:colOff>
      <xdr:row>17</xdr:row>
      <xdr:rowOff>679141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1BF243F5-F904-4C1D-A75E-20962D177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6" y="3866906"/>
          <a:ext cx="628650" cy="62223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276226</xdr:colOff>
      <xdr:row>31</xdr:row>
      <xdr:rowOff>85725</xdr:rowOff>
    </xdr:from>
    <xdr:to>
      <xdr:col>1</xdr:col>
      <xdr:colOff>1066800</xdr:colOff>
      <xdr:row>31</xdr:row>
      <xdr:rowOff>666506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AF99AC33-E170-4ABF-B7E7-D851E1767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6" y="11134725"/>
          <a:ext cx="790574" cy="58078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30</xdr:row>
      <xdr:rowOff>66676</xdr:rowOff>
    </xdr:from>
    <xdr:to>
      <xdr:col>1</xdr:col>
      <xdr:colOff>1066801</xdr:colOff>
      <xdr:row>30</xdr:row>
      <xdr:rowOff>640978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34F96DB0-4032-4368-BE44-3E3D17EF6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1" y="10353676"/>
          <a:ext cx="781050" cy="574302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68</xdr:row>
      <xdr:rowOff>85725</xdr:rowOff>
    </xdr:from>
    <xdr:to>
      <xdr:col>1</xdr:col>
      <xdr:colOff>1327056</xdr:colOff>
      <xdr:row>71</xdr:row>
      <xdr:rowOff>238125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2462B4D4-6217-46A3-9326-B82A34F80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6" y="27955875"/>
          <a:ext cx="120323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32</xdr:row>
      <xdr:rowOff>104775</xdr:rowOff>
    </xdr:from>
    <xdr:to>
      <xdr:col>1</xdr:col>
      <xdr:colOff>1143000</xdr:colOff>
      <xdr:row>32</xdr:row>
      <xdr:rowOff>662836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AF9187A2-ECC6-4FF0-8A41-601702E46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1915775"/>
          <a:ext cx="857250" cy="558061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34</xdr:row>
      <xdr:rowOff>133350</xdr:rowOff>
    </xdr:from>
    <xdr:to>
      <xdr:col>1</xdr:col>
      <xdr:colOff>1193565</xdr:colOff>
      <xdr:row>34</xdr:row>
      <xdr:rowOff>657225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31A541C9-43AA-423F-9AB1-69EAF723F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5" y="12868275"/>
          <a:ext cx="86019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49</xdr:row>
      <xdr:rowOff>190500</xdr:rowOff>
    </xdr:from>
    <xdr:to>
      <xdr:col>1</xdr:col>
      <xdr:colOff>1299092</xdr:colOff>
      <xdr:row>51</xdr:row>
      <xdr:rowOff>180975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62D9A1F9-B5D9-4117-852D-66E4FB643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20821650"/>
          <a:ext cx="1137167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56</xdr:row>
      <xdr:rowOff>276225</xdr:rowOff>
    </xdr:from>
    <xdr:to>
      <xdr:col>1</xdr:col>
      <xdr:colOff>1333797</xdr:colOff>
      <xdr:row>59</xdr:row>
      <xdr:rowOff>0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A346A32-83E8-4AC0-A152-98F491BFB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1" y="22974300"/>
          <a:ext cx="1124246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74</xdr:row>
      <xdr:rowOff>190501</xdr:rowOff>
    </xdr:from>
    <xdr:to>
      <xdr:col>1</xdr:col>
      <xdr:colOff>1286992</xdr:colOff>
      <xdr:row>76</xdr:row>
      <xdr:rowOff>285751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2C1DD078-1640-494E-A964-1318FCAB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29746576"/>
          <a:ext cx="1115542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35</xdr:row>
      <xdr:rowOff>47625</xdr:rowOff>
    </xdr:from>
    <xdr:to>
      <xdr:col>1</xdr:col>
      <xdr:colOff>857250</xdr:colOff>
      <xdr:row>35</xdr:row>
      <xdr:rowOff>605242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A437C97F-4727-4F2C-BFBD-3BFF10E3A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13544550"/>
          <a:ext cx="466725" cy="557617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36</xdr:row>
      <xdr:rowOff>38101</xdr:rowOff>
    </xdr:from>
    <xdr:to>
      <xdr:col>1</xdr:col>
      <xdr:colOff>936632</xdr:colOff>
      <xdr:row>36</xdr:row>
      <xdr:rowOff>685800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AFBD2B5C-5B14-47A6-B99D-E8898BE0C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4297026"/>
          <a:ext cx="565157" cy="64769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33</xdr:row>
      <xdr:rowOff>104775</xdr:rowOff>
    </xdr:from>
    <xdr:to>
      <xdr:col>1</xdr:col>
      <xdr:colOff>1104900</xdr:colOff>
      <xdr:row>33</xdr:row>
      <xdr:rowOff>677936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14405BAE-F8F8-4735-B3A1-797389F26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2677775"/>
          <a:ext cx="857250" cy="57316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62</xdr:row>
      <xdr:rowOff>295275</xdr:rowOff>
    </xdr:from>
    <xdr:to>
      <xdr:col>1</xdr:col>
      <xdr:colOff>1274744</xdr:colOff>
      <xdr:row>64</xdr:row>
      <xdr:rowOff>323850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5818F7B8-1E35-4ABC-B3C9-B206BBD28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25879425"/>
          <a:ext cx="1208069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80</xdr:row>
      <xdr:rowOff>219075</xdr:rowOff>
    </xdr:from>
    <xdr:to>
      <xdr:col>1</xdr:col>
      <xdr:colOff>1295400</xdr:colOff>
      <xdr:row>82</xdr:row>
      <xdr:rowOff>142343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EB0BCCA1-15AA-42EE-B7E8-FF2A76889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32061150"/>
          <a:ext cx="1114425" cy="685268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92</xdr:row>
      <xdr:rowOff>342900</xdr:rowOff>
    </xdr:from>
    <xdr:to>
      <xdr:col>1</xdr:col>
      <xdr:colOff>1258349</xdr:colOff>
      <xdr:row>95</xdr:row>
      <xdr:rowOff>9525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9E518FC-F071-4467-B5C1-528C8CDC4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36756975"/>
          <a:ext cx="1096424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23</xdr:row>
      <xdr:rowOff>95251</xdr:rowOff>
    </xdr:from>
    <xdr:to>
      <xdr:col>1</xdr:col>
      <xdr:colOff>1178379</xdr:colOff>
      <xdr:row>23</xdr:row>
      <xdr:rowOff>704851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F5EF3CA1-FBEE-4DC5-A8D8-5E7371D38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7334251"/>
          <a:ext cx="1045029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22</xdr:row>
      <xdr:rowOff>104776</xdr:rowOff>
    </xdr:from>
    <xdr:to>
      <xdr:col>1</xdr:col>
      <xdr:colOff>1057275</xdr:colOff>
      <xdr:row>22</xdr:row>
      <xdr:rowOff>717602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D7DAA785-4F90-4A7A-8023-9DC7B2C18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" y="6581776"/>
          <a:ext cx="714375" cy="612826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15</xdr:row>
      <xdr:rowOff>76200</xdr:rowOff>
    </xdr:from>
    <xdr:to>
      <xdr:col>1</xdr:col>
      <xdr:colOff>1047750</xdr:colOff>
      <xdr:row>15</xdr:row>
      <xdr:rowOff>523875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E49B5388-BBD8-47CA-B5D8-245D0229C59B}"/>
            </a:ext>
          </a:extLst>
        </xdr:cNvPr>
        <xdr:cNvPicPr/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291" t="11486" r="9037" b="6360"/>
        <a:stretch/>
      </xdr:blipFill>
      <xdr:spPr bwMode="auto">
        <a:xfrm>
          <a:off x="485775" y="3886200"/>
          <a:ext cx="771525" cy="4476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314325</xdr:colOff>
      <xdr:row>16</xdr:row>
      <xdr:rowOff>76201</xdr:rowOff>
    </xdr:from>
    <xdr:to>
      <xdr:col>1</xdr:col>
      <xdr:colOff>990600</xdr:colOff>
      <xdr:row>16</xdr:row>
      <xdr:rowOff>514351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60141B-8665-4603-A345-AC5341215C51}"/>
            </a:ext>
          </a:extLst>
        </xdr:cNvPr>
        <xdr:cNvPicPr/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3875" y="4457701"/>
          <a:ext cx="676275" cy="4381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1123950</xdr:colOff>
      <xdr:row>15</xdr:row>
      <xdr:rowOff>57150</xdr:rowOff>
    </xdr:from>
    <xdr:to>
      <xdr:col>1</xdr:col>
      <xdr:colOff>1428750</xdr:colOff>
      <xdr:row>15</xdr:row>
      <xdr:rowOff>350520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A26298DE-B922-4C34-92BA-EBBA72C94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333500" y="3867150"/>
          <a:ext cx="304800" cy="293370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1123950</xdr:colOff>
      <xdr:row>16</xdr:row>
      <xdr:rowOff>47625</xdr:rowOff>
    </xdr:from>
    <xdr:to>
      <xdr:col>1</xdr:col>
      <xdr:colOff>1428750</xdr:colOff>
      <xdr:row>16</xdr:row>
      <xdr:rowOff>340995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D436EBBA-006A-4FE2-B829-D28E004C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333500" y="4429125"/>
          <a:ext cx="304800" cy="2933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154427</xdr:colOff>
      <xdr:row>15</xdr:row>
      <xdr:rowOff>104775</xdr:rowOff>
    </xdr:from>
    <xdr:to>
      <xdr:col>1</xdr:col>
      <xdr:colOff>1115844</xdr:colOff>
      <xdr:row>18</xdr:row>
      <xdr:rowOff>142875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D490ABD5-4613-4871-9948-AA1B035A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677" y="3238500"/>
          <a:ext cx="961417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301674</xdr:colOff>
      <xdr:row>29</xdr:row>
      <xdr:rowOff>81997</xdr:rowOff>
    </xdr:from>
    <xdr:to>
      <xdr:col>1</xdr:col>
      <xdr:colOff>1108174</xdr:colOff>
      <xdr:row>31</xdr:row>
      <xdr:rowOff>166860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F7EC4467-C701-4BEE-8EE9-C9602B626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774" y="6149422"/>
          <a:ext cx="806500" cy="637313"/>
        </a:xfrm>
        <a:prstGeom prst="rect">
          <a:avLst/>
        </a:prstGeom>
      </xdr:spPr>
    </xdr:pic>
    <xdr:clientData/>
  </xdr:twoCellAnchor>
  <xdr:twoCellAnchor editAs="oneCell">
    <xdr:from>
      <xdr:col>1</xdr:col>
      <xdr:colOff>228960</xdr:colOff>
      <xdr:row>25</xdr:row>
      <xdr:rowOff>91522</xdr:rowOff>
    </xdr:from>
    <xdr:to>
      <xdr:col>1</xdr:col>
      <xdr:colOff>1019175</xdr:colOff>
      <xdr:row>27</xdr:row>
      <xdr:rowOff>125518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13FA06B1-F28F-4AF3-99DD-C541E0E3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0060" y="5330272"/>
          <a:ext cx="790215" cy="586446"/>
        </a:xfrm>
        <a:prstGeom prst="rect">
          <a:avLst/>
        </a:prstGeom>
      </xdr:spPr>
    </xdr:pic>
    <xdr:clientData/>
  </xdr:twoCellAnchor>
  <xdr:twoCellAnchor editAs="oneCell">
    <xdr:from>
      <xdr:col>1</xdr:col>
      <xdr:colOff>184809</xdr:colOff>
      <xdr:row>33</xdr:row>
      <xdr:rowOff>101047</xdr:rowOff>
    </xdr:from>
    <xdr:to>
      <xdr:col>1</xdr:col>
      <xdr:colOff>1188096</xdr:colOff>
      <xdr:row>35</xdr:row>
      <xdr:rowOff>147722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19FDF9C-F362-4368-8EC4-B59B10D4D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5909" y="6997147"/>
          <a:ext cx="1003287" cy="59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21</xdr:row>
      <xdr:rowOff>81997</xdr:rowOff>
    </xdr:from>
    <xdr:to>
      <xdr:col>1</xdr:col>
      <xdr:colOff>1226608</xdr:colOff>
      <xdr:row>23</xdr:row>
      <xdr:rowOff>212115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83FD0EC5-2505-4031-85DA-30C278676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" y="4492072"/>
          <a:ext cx="1055158" cy="682568"/>
        </a:xfrm>
        <a:prstGeom prst="rect">
          <a:avLst/>
        </a:prstGeom>
      </xdr:spPr>
    </xdr:pic>
    <xdr:clientData/>
  </xdr:twoCellAnchor>
  <xdr:oneCellAnchor>
    <xdr:from>
      <xdr:col>1</xdr:col>
      <xdr:colOff>323807</xdr:colOff>
      <xdr:row>39</xdr:row>
      <xdr:rowOff>3731</xdr:rowOff>
    </xdr:from>
    <xdr:ext cx="662609" cy="512650"/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111A33D-1524-4453-9512-A69060158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057" y="10547906"/>
          <a:ext cx="662609" cy="512650"/>
        </a:xfrm>
        <a:prstGeom prst="rect">
          <a:avLst/>
        </a:prstGeom>
      </xdr:spPr>
    </xdr:pic>
    <xdr:clientData/>
  </xdr:oneCellAnchor>
  <xdr:twoCellAnchor editAs="oneCell">
    <xdr:from>
      <xdr:col>1</xdr:col>
      <xdr:colOff>397521</xdr:colOff>
      <xdr:row>37</xdr:row>
      <xdr:rowOff>56734</xdr:rowOff>
    </xdr:from>
    <xdr:to>
      <xdr:col>1</xdr:col>
      <xdr:colOff>998599</xdr:colOff>
      <xdr:row>37</xdr:row>
      <xdr:rowOff>470865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FA065C1F-D072-4C3A-B4DD-4C879AAAF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8621" y="7781509"/>
          <a:ext cx="601078" cy="414131"/>
        </a:xfrm>
        <a:prstGeom prst="rect">
          <a:avLst/>
        </a:prstGeom>
      </xdr:spPr>
    </xdr:pic>
    <xdr:clientData/>
  </xdr:twoCellAnchor>
  <xdr:twoCellAnchor editAs="oneCell">
    <xdr:from>
      <xdr:col>1</xdr:col>
      <xdr:colOff>389485</xdr:colOff>
      <xdr:row>66</xdr:row>
      <xdr:rowOff>90694</xdr:rowOff>
    </xdr:from>
    <xdr:to>
      <xdr:col>1</xdr:col>
      <xdr:colOff>858897</xdr:colOff>
      <xdr:row>67</xdr:row>
      <xdr:rowOff>177430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86C7DE7E-EB1E-411F-8BD5-9DD329CEC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0585" y="14978269"/>
          <a:ext cx="469412" cy="362961"/>
        </a:xfrm>
        <a:prstGeom prst="rect">
          <a:avLst/>
        </a:prstGeom>
      </xdr:spPr>
    </xdr:pic>
    <xdr:clientData/>
  </xdr:twoCellAnchor>
  <xdr:twoCellAnchor editAs="oneCell">
    <xdr:from>
      <xdr:col>1</xdr:col>
      <xdr:colOff>501095</xdr:colOff>
      <xdr:row>64</xdr:row>
      <xdr:rowOff>95245</xdr:rowOff>
    </xdr:from>
    <xdr:to>
      <xdr:col>1</xdr:col>
      <xdr:colOff>925571</xdr:colOff>
      <xdr:row>65</xdr:row>
      <xdr:rowOff>206794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B1145D9D-016B-4D78-9A9D-E0BF6BDAA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195" y="14430370"/>
          <a:ext cx="424476" cy="38777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74</xdr:row>
      <xdr:rowOff>190500</xdr:rowOff>
    </xdr:from>
    <xdr:to>
      <xdr:col>1</xdr:col>
      <xdr:colOff>1219200</xdr:colOff>
      <xdr:row>76</xdr:row>
      <xdr:rowOff>200025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85BC85D6-9993-4B29-A81A-21856F43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2308860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169050</xdr:colOff>
      <xdr:row>77</xdr:row>
      <xdr:rowOff>245250</xdr:rowOff>
    </xdr:from>
    <xdr:to>
      <xdr:col>1</xdr:col>
      <xdr:colOff>1247775</xdr:colOff>
      <xdr:row>79</xdr:row>
      <xdr:rowOff>219075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5C53FA31-D674-40FB-B045-2252DA321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300" y="24800700"/>
          <a:ext cx="1078725" cy="10787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80</xdr:row>
      <xdr:rowOff>195226</xdr:rowOff>
    </xdr:from>
    <xdr:to>
      <xdr:col>1</xdr:col>
      <xdr:colOff>1195425</xdr:colOff>
      <xdr:row>82</xdr:row>
      <xdr:rowOff>161925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7A3EDF31-9ECD-463D-B31F-B45DC2B98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6" y="26408026"/>
          <a:ext cx="1071599" cy="1071599"/>
        </a:xfrm>
        <a:prstGeom prst="rect">
          <a:avLst/>
        </a:prstGeom>
      </xdr:spPr>
    </xdr:pic>
    <xdr:clientData/>
  </xdr:twoCellAnchor>
  <xdr:twoCellAnchor editAs="oneCell">
    <xdr:from>
      <xdr:col>1</xdr:col>
      <xdr:colOff>173775</xdr:colOff>
      <xdr:row>71</xdr:row>
      <xdr:rowOff>211875</xdr:rowOff>
    </xdr:from>
    <xdr:to>
      <xdr:col>1</xdr:col>
      <xdr:colOff>1152525</xdr:colOff>
      <xdr:row>73</xdr:row>
      <xdr:rowOff>85725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6B358E73-0A18-4C17-8A8B-CD4564A5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025" y="21452625"/>
          <a:ext cx="978750" cy="97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83</xdr:row>
      <xdr:rowOff>57150</xdr:rowOff>
    </xdr:from>
    <xdr:to>
      <xdr:col>1</xdr:col>
      <xdr:colOff>876300</xdr:colOff>
      <xdr:row>83</xdr:row>
      <xdr:rowOff>490537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6612BFFE-F44B-44F2-AAC7-E5D2CF09D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7927300"/>
          <a:ext cx="542925" cy="43338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84</xdr:row>
      <xdr:rowOff>85725</xdr:rowOff>
    </xdr:from>
    <xdr:to>
      <xdr:col>1</xdr:col>
      <xdr:colOff>904875</xdr:colOff>
      <xdr:row>84</xdr:row>
      <xdr:rowOff>486164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FB908852-3E1F-4F38-AC3C-0C65CFEF3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8508325"/>
          <a:ext cx="571500" cy="40043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85</xdr:row>
      <xdr:rowOff>66675</xdr:rowOff>
    </xdr:from>
    <xdr:to>
      <xdr:col>1</xdr:col>
      <xdr:colOff>885825</xdr:colOff>
      <xdr:row>85</xdr:row>
      <xdr:rowOff>499764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8EA2127E-FC38-4898-8360-ED0A79364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29041725"/>
          <a:ext cx="609600" cy="43308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19</xdr:row>
      <xdr:rowOff>47625</xdr:rowOff>
    </xdr:from>
    <xdr:to>
      <xdr:col>1</xdr:col>
      <xdr:colOff>996723</xdr:colOff>
      <xdr:row>19</xdr:row>
      <xdr:rowOff>514350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6D1EE436-79EB-4F9F-B1F8-9EBA96A6E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1" y="4286250"/>
          <a:ext cx="653822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20</xdr:row>
      <xdr:rowOff>57150</xdr:rowOff>
    </xdr:from>
    <xdr:to>
      <xdr:col>1</xdr:col>
      <xdr:colOff>991451</xdr:colOff>
      <xdr:row>20</xdr:row>
      <xdr:rowOff>504197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FB22E215-E468-4AF7-AA83-0E81AE236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4848225"/>
          <a:ext cx="667601" cy="447047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47</xdr:row>
      <xdr:rowOff>57151</xdr:rowOff>
    </xdr:from>
    <xdr:to>
      <xdr:col>1</xdr:col>
      <xdr:colOff>1096196</xdr:colOff>
      <xdr:row>49</xdr:row>
      <xdr:rowOff>57150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6C13C42A-7EA8-4076-A18A-3AB6D0894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2811126"/>
          <a:ext cx="886646" cy="55244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42</xdr:row>
      <xdr:rowOff>161925</xdr:rowOff>
    </xdr:from>
    <xdr:to>
      <xdr:col>1</xdr:col>
      <xdr:colOff>1095375</xdr:colOff>
      <xdr:row>45</xdr:row>
      <xdr:rowOff>53243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CE1B3650-CC2C-486A-AF5A-1AAC44928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1534775"/>
          <a:ext cx="838200" cy="719993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51</xdr:row>
      <xdr:rowOff>95250</xdr:rowOff>
    </xdr:from>
    <xdr:to>
      <xdr:col>1</xdr:col>
      <xdr:colOff>1232717</xdr:colOff>
      <xdr:row>53</xdr:row>
      <xdr:rowOff>238125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85AC4ADD-47F7-432C-822B-4072AF118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4" y="13992225"/>
          <a:ext cx="1127943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54</xdr:row>
      <xdr:rowOff>95250</xdr:rowOff>
    </xdr:from>
    <xdr:to>
      <xdr:col>1</xdr:col>
      <xdr:colOff>1119322</xdr:colOff>
      <xdr:row>54</xdr:row>
      <xdr:rowOff>695325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84E98646-9B35-4FC6-9250-AC8494D5C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14935200"/>
          <a:ext cx="966922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55</xdr:row>
      <xdr:rowOff>95250</xdr:rowOff>
    </xdr:from>
    <xdr:to>
      <xdr:col>1</xdr:col>
      <xdr:colOff>1188500</xdr:colOff>
      <xdr:row>55</xdr:row>
      <xdr:rowOff>704850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55BDF0C8-CC78-4654-B9F2-1233659F8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15697200"/>
          <a:ext cx="9884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56</xdr:row>
      <xdr:rowOff>85725</xdr:rowOff>
    </xdr:from>
    <xdr:to>
      <xdr:col>1</xdr:col>
      <xdr:colOff>1114424</xdr:colOff>
      <xdr:row>56</xdr:row>
      <xdr:rowOff>692370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282CC64E-1EE9-4D1C-B0A2-BFD414294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16449675"/>
          <a:ext cx="914399" cy="60664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57</xdr:row>
      <xdr:rowOff>73393</xdr:rowOff>
    </xdr:from>
    <xdr:to>
      <xdr:col>1</xdr:col>
      <xdr:colOff>996001</xdr:colOff>
      <xdr:row>57</xdr:row>
      <xdr:rowOff>704850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5B2501BC-8AC3-4302-A2CC-6A017F09B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17199343"/>
          <a:ext cx="691201" cy="631457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60</xdr:row>
      <xdr:rowOff>161926</xdr:rowOff>
    </xdr:from>
    <xdr:to>
      <xdr:col>1</xdr:col>
      <xdr:colOff>1299924</xdr:colOff>
      <xdr:row>63</xdr:row>
      <xdr:rowOff>114301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E53F56BD-7923-4F38-9C5D-65B242FE6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6" y="19573876"/>
          <a:ext cx="1176098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257176</xdr:colOff>
      <xdr:row>69</xdr:row>
      <xdr:rowOff>66675</xdr:rowOff>
    </xdr:from>
    <xdr:to>
      <xdr:col>1</xdr:col>
      <xdr:colOff>1124972</xdr:colOff>
      <xdr:row>69</xdr:row>
      <xdr:rowOff>619124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A7EBC1A2-8BA2-46E6-80D2-3B8ED5982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6" y="22450425"/>
          <a:ext cx="867796" cy="55244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70</xdr:row>
      <xdr:rowOff>47625</xdr:rowOff>
    </xdr:from>
    <xdr:to>
      <xdr:col>1</xdr:col>
      <xdr:colOff>1038225</xdr:colOff>
      <xdr:row>70</xdr:row>
      <xdr:rowOff>698692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594F10F5-AC3B-4175-92DC-62F530EDA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23193375"/>
          <a:ext cx="647700" cy="651067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68</xdr:row>
      <xdr:rowOff>47625</xdr:rowOff>
    </xdr:from>
    <xdr:to>
      <xdr:col>1</xdr:col>
      <xdr:colOff>1174749</xdr:colOff>
      <xdr:row>68</xdr:row>
      <xdr:rowOff>685800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E9ED50C7-49C0-4764-AF88-A59EB4456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21669375"/>
          <a:ext cx="860424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58</xdr:row>
      <xdr:rowOff>76200</xdr:rowOff>
    </xdr:from>
    <xdr:to>
      <xdr:col>1</xdr:col>
      <xdr:colOff>1033456</xdr:colOff>
      <xdr:row>58</xdr:row>
      <xdr:rowOff>666750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6A64D18F-DE6A-461E-B1E6-E51232B72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6" y="17964150"/>
          <a:ext cx="681030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59</xdr:row>
      <xdr:rowOff>57151</xdr:rowOff>
    </xdr:from>
    <xdr:to>
      <xdr:col>1</xdr:col>
      <xdr:colOff>1045275</xdr:colOff>
      <xdr:row>59</xdr:row>
      <xdr:rowOff>733425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1BA501DB-27A6-477B-BEC1-1D3924917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8707101"/>
          <a:ext cx="759525" cy="676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104776</xdr:colOff>
      <xdr:row>12</xdr:row>
      <xdr:rowOff>304800</xdr:rowOff>
    </xdr:from>
    <xdr:to>
      <xdr:col>1</xdr:col>
      <xdr:colOff>1333980</xdr:colOff>
      <xdr:row>15</xdr:row>
      <xdr:rowOff>304800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10531022-6FE1-4821-9D80-B652B4993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2971800"/>
          <a:ext cx="1229204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18</xdr:row>
      <xdr:rowOff>76201</xdr:rowOff>
    </xdr:from>
    <xdr:to>
      <xdr:col>1</xdr:col>
      <xdr:colOff>1323975</xdr:colOff>
      <xdr:row>20</xdr:row>
      <xdr:rowOff>75186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D4661B46-E92F-4DBC-9C36-A439D33FD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4648201"/>
          <a:ext cx="1190625" cy="76098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22</xdr:row>
      <xdr:rowOff>295276</xdr:rowOff>
    </xdr:from>
    <xdr:to>
      <xdr:col>1</xdr:col>
      <xdr:colOff>1314450</xdr:colOff>
      <xdr:row>25</xdr:row>
      <xdr:rowOff>127833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991AD863-9644-47EC-9D5E-BAC1E042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6124576"/>
          <a:ext cx="1181099" cy="975557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28</xdr:row>
      <xdr:rowOff>9525</xdr:rowOff>
    </xdr:from>
    <xdr:to>
      <xdr:col>1</xdr:col>
      <xdr:colOff>1244178</xdr:colOff>
      <xdr:row>30</xdr:row>
      <xdr:rowOff>85724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1B6C2E5E-ED46-41D7-8D09-675304D5D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7743825"/>
          <a:ext cx="1139403" cy="83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33</xdr:row>
      <xdr:rowOff>152401</xdr:rowOff>
    </xdr:from>
    <xdr:to>
      <xdr:col>1</xdr:col>
      <xdr:colOff>1281044</xdr:colOff>
      <xdr:row>34</xdr:row>
      <xdr:rowOff>457200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A9A950A6-8AD7-423A-AD17-02ED0AEEA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6" y="11325226"/>
          <a:ext cx="1100068" cy="77152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43</xdr:row>
      <xdr:rowOff>68061</xdr:rowOff>
    </xdr:from>
    <xdr:to>
      <xdr:col>1</xdr:col>
      <xdr:colOff>1209676</xdr:colOff>
      <xdr:row>46</xdr:row>
      <xdr:rowOff>142459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EB26DC6D-FDFC-459C-BB49-D3184E7F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11145636"/>
          <a:ext cx="990600" cy="1474573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48</xdr:row>
      <xdr:rowOff>123825</xdr:rowOff>
    </xdr:from>
    <xdr:to>
      <xdr:col>1</xdr:col>
      <xdr:colOff>1086176</xdr:colOff>
      <xdr:row>51</xdr:row>
      <xdr:rowOff>266700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CD0EF764-13ED-4900-A5DE-EFECD6195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13068300"/>
          <a:ext cx="790901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257176</xdr:colOff>
      <xdr:row>58</xdr:row>
      <xdr:rowOff>47626</xdr:rowOff>
    </xdr:from>
    <xdr:to>
      <xdr:col>1</xdr:col>
      <xdr:colOff>1037213</xdr:colOff>
      <xdr:row>61</xdr:row>
      <xdr:rowOff>238125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508FE08C-C9FD-428C-BDC7-1E56C7FD2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6" y="16135351"/>
          <a:ext cx="780037" cy="1333499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53</xdr:row>
      <xdr:rowOff>171450</xdr:rowOff>
    </xdr:from>
    <xdr:to>
      <xdr:col>1</xdr:col>
      <xdr:colOff>1200150</xdr:colOff>
      <xdr:row>56</xdr:row>
      <xdr:rowOff>209089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471CBD64-FEA7-40CE-907C-C28E917F9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6" y="14639925"/>
          <a:ext cx="1038224" cy="1275889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361952</xdr:colOff>
      <xdr:row>69</xdr:row>
      <xdr:rowOff>271462</xdr:rowOff>
    </xdr:from>
    <xdr:to>
      <xdr:col>1</xdr:col>
      <xdr:colOff>942976</xdr:colOff>
      <xdr:row>72</xdr:row>
      <xdr:rowOff>320306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323B3E56-96A0-4313-B65F-2BE586E56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2" y="23731537"/>
          <a:ext cx="581024" cy="119184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64</xdr:row>
      <xdr:rowOff>161925</xdr:rowOff>
    </xdr:from>
    <xdr:to>
      <xdr:col>1</xdr:col>
      <xdr:colOff>1000125</xdr:colOff>
      <xdr:row>67</xdr:row>
      <xdr:rowOff>251077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F5A0FB63-A5FB-482D-95EB-0E8D7E66A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6" y="18402300"/>
          <a:ext cx="666749" cy="1232152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79</xdr:row>
      <xdr:rowOff>104775</xdr:rowOff>
    </xdr:from>
    <xdr:to>
      <xdr:col>1</xdr:col>
      <xdr:colOff>1020391</xdr:colOff>
      <xdr:row>82</xdr:row>
      <xdr:rowOff>304800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D20C0213-2ADC-4778-9286-C5055F343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6" y="22917150"/>
          <a:ext cx="610815" cy="134302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74</xdr:row>
      <xdr:rowOff>104775</xdr:rowOff>
    </xdr:from>
    <xdr:to>
      <xdr:col>1</xdr:col>
      <xdr:colOff>1085850</xdr:colOff>
      <xdr:row>77</xdr:row>
      <xdr:rowOff>318123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AB3CFCFE-6A44-4076-8984-80822CADD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6" y="21393150"/>
          <a:ext cx="676274" cy="1356348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84</xdr:row>
      <xdr:rowOff>66675</xdr:rowOff>
    </xdr:from>
    <xdr:to>
      <xdr:col>1</xdr:col>
      <xdr:colOff>1143000</xdr:colOff>
      <xdr:row>84</xdr:row>
      <xdr:rowOff>542742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45730F5F-1249-441B-9618-CA6143FC6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28994100"/>
          <a:ext cx="876300" cy="476067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63</xdr:row>
      <xdr:rowOff>66675</xdr:rowOff>
    </xdr:from>
    <xdr:to>
      <xdr:col>1</xdr:col>
      <xdr:colOff>942975</xdr:colOff>
      <xdr:row>63</xdr:row>
      <xdr:rowOff>603940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3DD0B3DF-1AC9-43F9-BBFD-EAC48A533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20993100"/>
          <a:ext cx="533400" cy="53726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36</xdr:row>
      <xdr:rowOff>443647</xdr:rowOff>
    </xdr:from>
    <xdr:to>
      <xdr:col>1</xdr:col>
      <xdr:colOff>1314450</xdr:colOff>
      <xdr:row>38</xdr:row>
      <xdr:rowOff>275730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98F29DF9-C42B-48E5-98E0-7D824CA10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33375" y="11225947"/>
          <a:ext cx="1190625" cy="76553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40</xdr:row>
      <xdr:rowOff>161925</xdr:rowOff>
    </xdr:from>
    <xdr:to>
      <xdr:col>1</xdr:col>
      <xdr:colOff>1009650</xdr:colOff>
      <xdr:row>41</xdr:row>
      <xdr:rowOff>319686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E5CAF74E-9F74-4050-8E55-060A84BD2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2811125"/>
          <a:ext cx="685800" cy="624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25</xdr:row>
      <xdr:rowOff>104775</xdr:rowOff>
    </xdr:from>
    <xdr:to>
      <xdr:col>1</xdr:col>
      <xdr:colOff>1121710</xdr:colOff>
      <xdr:row>27</xdr:row>
      <xdr:rowOff>209550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1B4656A3-F7A8-4AB6-9FAF-3E14D3E29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5257800"/>
          <a:ext cx="106456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178979</xdr:colOff>
      <xdr:row>57</xdr:row>
      <xdr:rowOff>90779</xdr:rowOff>
    </xdr:from>
    <xdr:to>
      <xdr:col>1</xdr:col>
      <xdr:colOff>1001861</xdr:colOff>
      <xdr:row>60</xdr:row>
      <xdr:rowOff>133350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6DA11517-3549-46CA-B69B-E7EB6F026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229" y="15206954"/>
          <a:ext cx="822882" cy="985546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69</xdr:row>
      <xdr:rowOff>123825</xdr:rowOff>
    </xdr:from>
    <xdr:to>
      <xdr:col>1</xdr:col>
      <xdr:colOff>1085849</xdr:colOff>
      <xdr:row>69</xdr:row>
      <xdr:rowOff>728696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AEDA5626-5049-4211-A76F-BDEAAEEE7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4" y="20335875"/>
          <a:ext cx="904875" cy="60487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68</xdr:row>
      <xdr:rowOff>57150</xdr:rowOff>
    </xdr:from>
    <xdr:to>
      <xdr:col>1</xdr:col>
      <xdr:colOff>1114426</xdr:colOff>
      <xdr:row>68</xdr:row>
      <xdr:rowOff>695950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D511AB95-E307-458A-8E9C-A6BDB1005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19507200"/>
          <a:ext cx="885826" cy="63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64</xdr:row>
      <xdr:rowOff>85726</xdr:rowOff>
    </xdr:from>
    <xdr:to>
      <xdr:col>1</xdr:col>
      <xdr:colOff>1072399</xdr:colOff>
      <xdr:row>64</xdr:row>
      <xdr:rowOff>676276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B232AA30-FE7F-4DC7-A8A2-B2F7A2532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16487776"/>
          <a:ext cx="843799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62</xdr:row>
      <xdr:rowOff>66675</xdr:rowOff>
    </xdr:from>
    <xdr:to>
      <xdr:col>1</xdr:col>
      <xdr:colOff>1014406</xdr:colOff>
      <xdr:row>62</xdr:row>
      <xdr:rowOff>657225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7F995E00-DEFB-4D04-A990-DB7085B28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14944725"/>
          <a:ext cx="681030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63</xdr:row>
      <xdr:rowOff>47626</xdr:rowOff>
    </xdr:from>
    <xdr:to>
      <xdr:col>1</xdr:col>
      <xdr:colOff>1026225</xdr:colOff>
      <xdr:row>63</xdr:row>
      <xdr:rowOff>723900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54D6EE89-7BD4-4589-A91D-AA11D8B82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15687676"/>
          <a:ext cx="759525" cy="67627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65</xdr:row>
      <xdr:rowOff>95250</xdr:rowOff>
    </xdr:from>
    <xdr:to>
      <xdr:col>1</xdr:col>
      <xdr:colOff>1085849</xdr:colOff>
      <xdr:row>65</xdr:row>
      <xdr:rowOff>701895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5D87DD80-45CD-4724-8CB2-9752CEC76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7259300"/>
          <a:ext cx="914399" cy="60664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70</xdr:row>
      <xdr:rowOff>47625</xdr:rowOff>
    </xdr:from>
    <xdr:to>
      <xdr:col>1</xdr:col>
      <xdr:colOff>1026703</xdr:colOff>
      <xdr:row>70</xdr:row>
      <xdr:rowOff>628650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CB044B23-1C46-45C0-9007-0DF3AD8A2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21021675"/>
          <a:ext cx="883828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67</xdr:row>
      <xdr:rowOff>95251</xdr:rowOff>
    </xdr:from>
    <xdr:to>
      <xdr:col>1</xdr:col>
      <xdr:colOff>1061085</xdr:colOff>
      <xdr:row>67</xdr:row>
      <xdr:rowOff>723901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923BC51F-0F4C-449B-9FE4-9153DA71B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8783301"/>
          <a:ext cx="96583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66</xdr:row>
      <xdr:rowOff>76201</xdr:rowOff>
    </xdr:from>
    <xdr:to>
      <xdr:col>1</xdr:col>
      <xdr:colOff>1083842</xdr:colOff>
      <xdr:row>66</xdr:row>
      <xdr:rowOff>704851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A3FC5D3C-5E78-4932-A36D-A38B543C8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18002251"/>
          <a:ext cx="960017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71</xdr:row>
      <xdr:rowOff>114300</xdr:rowOff>
    </xdr:from>
    <xdr:to>
      <xdr:col>1</xdr:col>
      <xdr:colOff>1085850</xdr:colOff>
      <xdr:row>71</xdr:row>
      <xdr:rowOff>672361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BBBBE52F-CC50-4604-8E5C-991C2724A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21850350"/>
          <a:ext cx="857250" cy="558061"/>
        </a:xfrm>
        <a:prstGeom prst="rect">
          <a:avLst/>
        </a:prstGeom>
      </xdr:spPr>
    </xdr:pic>
    <xdr:clientData/>
  </xdr:twoCellAnchor>
  <xdr:twoCellAnchor editAs="oneCell">
    <xdr:from>
      <xdr:col>1</xdr:col>
      <xdr:colOff>942975</xdr:colOff>
      <xdr:row>21</xdr:row>
      <xdr:rowOff>104775</xdr:rowOff>
    </xdr:from>
    <xdr:to>
      <xdr:col>1</xdr:col>
      <xdr:colOff>1247775</xdr:colOff>
      <xdr:row>22</xdr:row>
      <xdr:rowOff>83820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43B79138-09C2-4229-B4EB-FC8C2928A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" y="4048125"/>
          <a:ext cx="304800" cy="293370"/>
        </a:xfrm>
        <a:prstGeom prst="rect">
          <a:avLst/>
        </a:prstGeom>
      </xdr:spPr>
    </xdr:pic>
    <xdr:clientData/>
  </xdr:twoCellAnchor>
  <xdr:twoCellAnchor editAs="oneCell">
    <xdr:from>
      <xdr:col>1</xdr:col>
      <xdr:colOff>923925</xdr:colOff>
      <xdr:row>25</xdr:row>
      <xdr:rowOff>76200</xdr:rowOff>
    </xdr:from>
    <xdr:to>
      <xdr:col>1</xdr:col>
      <xdr:colOff>1228725</xdr:colOff>
      <xdr:row>26</xdr:row>
      <xdr:rowOff>55245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76B20D3-FDDD-4B6D-8EFB-34F934A85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175" y="5229225"/>
          <a:ext cx="304800" cy="293370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933450</xdr:colOff>
      <xdr:row>28</xdr:row>
      <xdr:rowOff>247650</xdr:rowOff>
    </xdr:from>
    <xdr:to>
      <xdr:col>1</xdr:col>
      <xdr:colOff>1238250</xdr:colOff>
      <xdr:row>29</xdr:row>
      <xdr:rowOff>226695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46620B7C-0FEF-487E-938F-8EDF5AAE0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6057900"/>
          <a:ext cx="304800" cy="29337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28</xdr:row>
      <xdr:rowOff>27697</xdr:rowOff>
    </xdr:from>
    <xdr:to>
      <xdr:col>1</xdr:col>
      <xdr:colOff>895350</xdr:colOff>
      <xdr:row>30</xdr:row>
      <xdr:rowOff>272288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D2556867-E1B3-49BB-9D17-DFC17ECD5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6" y="6123697"/>
          <a:ext cx="790574" cy="87324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21</xdr:row>
      <xdr:rowOff>66675</xdr:rowOff>
    </xdr:from>
    <xdr:to>
      <xdr:col>1</xdr:col>
      <xdr:colOff>876300</xdr:colOff>
      <xdr:row>23</xdr:row>
      <xdr:rowOff>270558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F1264089-977F-49FE-AECC-BD58CE183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4010025"/>
          <a:ext cx="790575" cy="832533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41</xdr:row>
      <xdr:rowOff>247651</xdr:rowOff>
    </xdr:from>
    <xdr:to>
      <xdr:col>1</xdr:col>
      <xdr:colOff>1150052</xdr:colOff>
      <xdr:row>43</xdr:row>
      <xdr:rowOff>276225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45B9B180-AEF3-40AD-A107-AB6E8D7D8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10334626"/>
          <a:ext cx="1054803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37</xdr:row>
      <xdr:rowOff>123824</xdr:rowOff>
    </xdr:from>
    <xdr:to>
      <xdr:col>1</xdr:col>
      <xdr:colOff>1193040</xdr:colOff>
      <xdr:row>40</xdr:row>
      <xdr:rowOff>123824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42EBAC5-E814-45F1-9EB2-7F12B107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8953499"/>
          <a:ext cx="1097791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49</xdr:row>
      <xdr:rowOff>257176</xdr:rowOff>
    </xdr:from>
    <xdr:to>
      <xdr:col>1</xdr:col>
      <xdr:colOff>1123950</xdr:colOff>
      <xdr:row>52</xdr:row>
      <xdr:rowOff>50415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87C2BC85-1314-47F4-83BC-54FA2B477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1" y="12858751"/>
          <a:ext cx="1047749" cy="73621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32</xdr:row>
      <xdr:rowOff>66676</xdr:rowOff>
    </xdr:from>
    <xdr:to>
      <xdr:col>1</xdr:col>
      <xdr:colOff>1075376</xdr:colOff>
      <xdr:row>35</xdr:row>
      <xdr:rowOff>133351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286C0758-DBA4-4CAF-9113-4D973B701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7372351"/>
          <a:ext cx="932501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45</xdr:row>
      <xdr:rowOff>285750</xdr:rowOff>
    </xdr:from>
    <xdr:to>
      <xdr:col>1</xdr:col>
      <xdr:colOff>1181100</xdr:colOff>
      <xdr:row>48</xdr:row>
      <xdr:rowOff>67391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CD6EA552-8128-466F-8FD9-BA41C25BD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1" y="11630025"/>
          <a:ext cx="1123949" cy="72461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53</xdr:row>
      <xdr:rowOff>238125</xdr:rowOff>
    </xdr:from>
    <xdr:to>
      <xdr:col>1</xdr:col>
      <xdr:colOff>1171575</xdr:colOff>
      <xdr:row>56</xdr:row>
      <xdr:rowOff>102222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8638973A-4523-461D-8BF6-82C0E1A63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14097000"/>
          <a:ext cx="1162050" cy="80707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86</xdr:row>
      <xdr:rowOff>123826</xdr:rowOff>
    </xdr:from>
    <xdr:to>
      <xdr:col>1</xdr:col>
      <xdr:colOff>733425</xdr:colOff>
      <xdr:row>88</xdr:row>
      <xdr:rowOff>277643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4B2621A3-9A6F-4573-A5A8-1E11DB701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8317826"/>
          <a:ext cx="714375" cy="782467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86</xdr:row>
      <xdr:rowOff>95250</xdr:rowOff>
    </xdr:from>
    <xdr:to>
      <xdr:col>1</xdr:col>
      <xdr:colOff>1214068</xdr:colOff>
      <xdr:row>86</xdr:row>
      <xdr:rowOff>304799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110DC9D8-A274-4193-A892-4F46E004A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" y="28289250"/>
          <a:ext cx="604468" cy="2095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83</xdr:row>
      <xdr:rowOff>219076</xdr:rowOff>
    </xdr:from>
    <xdr:to>
      <xdr:col>1</xdr:col>
      <xdr:colOff>1085851</xdr:colOff>
      <xdr:row>85</xdr:row>
      <xdr:rowOff>267734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13491289-F504-4235-B936-D4663D388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7470101"/>
          <a:ext cx="990600" cy="677308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83</xdr:row>
      <xdr:rowOff>66675</xdr:rowOff>
    </xdr:from>
    <xdr:to>
      <xdr:col>1</xdr:col>
      <xdr:colOff>1242643</xdr:colOff>
      <xdr:row>83</xdr:row>
      <xdr:rowOff>276224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D2855EDB-6E6A-428E-AA3C-9F8DD00B5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27317700"/>
          <a:ext cx="604468" cy="20954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80</xdr:row>
      <xdr:rowOff>238125</xdr:rowOff>
    </xdr:from>
    <xdr:to>
      <xdr:col>1</xdr:col>
      <xdr:colOff>933450</xdr:colOff>
      <xdr:row>82</xdr:row>
      <xdr:rowOff>210315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B8CD0388-1E5C-4ACA-AEB2-F50D3556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26546175"/>
          <a:ext cx="857250" cy="600840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80</xdr:row>
      <xdr:rowOff>95250</xdr:rowOff>
    </xdr:from>
    <xdr:to>
      <xdr:col>1</xdr:col>
      <xdr:colOff>1242643</xdr:colOff>
      <xdr:row>80</xdr:row>
      <xdr:rowOff>304799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9100946F-F2C3-49F9-ACFF-E6DEAE4F0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26403300"/>
          <a:ext cx="604468" cy="20954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91</xdr:row>
      <xdr:rowOff>57151</xdr:rowOff>
    </xdr:from>
    <xdr:to>
      <xdr:col>1</xdr:col>
      <xdr:colOff>1152526</xdr:colOff>
      <xdr:row>94</xdr:row>
      <xdr:rowOff>99782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B0D1D55F-4FF5-42A7-8803-AAE50DBDB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6" y="29765626"/>
          <a:ext cx="1028700" cy="985606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90</xdr:row>
      <xdr:rowOff>76200</xdr:rowOff>
    </xdr:from>
    <xdr:to>
      <xdr:col>1</xdr:col>
      <xdr:colOff>1233118</xdr:colOff>
      <xdr:row>90</xdr:row>
      <xdr:rowOff>285749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F64FED68-57BB-44F8-AD3C-C71C799A5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29470350"/>
          <a:ext cx="604468" cy="20954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77</xdr:row>
      <xdr:rowOff>85725</xdr:rowOff>
    </xdr:from>
    <xdr:to>
      <xdr:col>1</xdr:col>
      <xdr:colOff>842199</xdr:colOff>
      <xdr:row>79</xdr:row>
      <xdr:rowOff>276225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D210EF81-EB72-408E-9075-9C7BF4773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25450800"/>
          <a:ext cx="813624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77</xdr:row>
      <xdr:rowOff>57150</xdr:rowOff>
    </xdr:from>
    <xdr:to>
      <xdr:col>1</xdr:col>
      <xdr:colOff>1242643</xdr:colOff>
      <xdr:row>77</xdr:row>
      <xdr:rowOff>266699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AC9CF04D-9E2B-424A-8B62-8879EADA1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25422225"/>
          <a:ext cx="604468" cy="2095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549079</xdr:colOff>
      <xdr:row>41</xdr:row>
      <xdr:rowOff>152400</xdr:rowOff>
    </xdr:from>
    <xdr:to>
      <xdr:col>1</xdr:col>
      <xdr:colOff>1255748</xdr:colOff>
      <xdr:row>43</xdr:row>
      <xdr:rowOff>190500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3A28F234-AAE6-482B-85D3-18991A4E9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379" y="9877425"/>
          <a:ext cx="706669" cy="590550"/>
        </a:xfrm>
        <a:prstGeom prst="rect">
          <a:avLst/>
        </a:prstGeom>
      </xdr:spPr>
    </xdr:pic>
    <xdr:clientData/>
  </xdr:twoCellAnchor>
  <xdr:oneCellAnchor>
    <xdr:from>
      <xdr:col>1</xdr:col>
      <xdr:colOff>716177</xdr:colOff>
      <xdr:row>139</xdr:row>
      <xdr:rowOff>123824</xdr:rowOff>
    </xdr:from>
    <xdr:ext cx="626848" cy="541369"/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DF10852C-A872-431D-A6F6-48B67F012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477" y="47339249"/>
          <a:ext cx="626848" cy="541369"/>
        </a:xfrm>
        <a:prstGeom prst="rect">
          <a:avLst/>
        </a:prstGeom>
      </xdr:spPr>
    </xdr:pic>
    <xdr:clientData/>
  </xdr:oneCellAnchor>
  <xdr:twoCellAnchor editAs="oneCell">
    <xdr:from>
      <xdr:col>1</xdr:col>
      <xdr:colOff>621487</xdr:colOff>
      <xdr:row>120</xdr:row>
      <xdr:rowOff>75079</xdr:rowOff>
    </xdr:from>
    <xdr:to>
      <xdr:col>1</xdr:col>
      <xdr:colOff>1163852</xdr:colOff>
      <xdr:row>120</xdr:row>
      <xdr:rowOff>517486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F1629C0A-00CD-44DE-8CE0-6312C7C8C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2587" y="25487779"/>
          <a:ext cx="542365" cy="442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112</xdr:row>
      <xdr:rowOff>238124</xdr:rowOff>
    </xdr:from>
    <xdr:to>
      <xdr:col>1</xdr:col>
      <xdr:colOff>1713339</xdr:colOff>
      <xdr:row>114</xdr:row>
      <xdr:rowOff>190499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795D2126-319B-40A6-8AB7-DCE46B9A2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31022924"/>
          <a:ext cx="1589514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58</xdr:row>
      <xdr:rowOff>219075</xdr:rowOff>
    </xdr:from>
    <xdr:to>
      <xdr:col>1</xdr:col>
      <xdr:colOff>1817358</xdr:colOff>
      <xdr:row>63</xdr:row>
      <xdr:rowOff>275371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FABAD6B8-8572-451A-9EB9-685B06B1B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15649575"/>
          <a:ext cx="1684008" cy="143742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46</xdr:row>
      <xdr:rowOff>266700</xdr:rowOff>
    </xdr:from>
    <xdr:to>
      <xdr:col>1</xdr:col>
      <xdr:colOff>1782177</xdr:colOff>
      <xdr:row>52</xdr:row>
      <xdr:rowOff>151510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6C0311E3-3664-4AED-9C93-769D75C33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2477750"/>
          <a:ext cx="1667877" cy="1523110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101</xdr:row>
      <xdr:rowOff>85724</xdr:rowOff>
    </xdr:from>
    <xdr:to>
      <xdr:col>1</xdr:col>
      <xdr:colOff>1155466</xdr:colOff>
      <xdr:row>101</xdr:row>
      <xdr:rowOff>619125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493E7A4A-8A55-4CE3-9412-42FBDEAB3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584149"/>
          <a:ext cx="612541" cy="53340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30</xdr:row>
      <xdr:rowOff>123825</xdr:rowOff>
    </xdr:from>
    <xdr:to>
      <xdr:col>1</xdr:col>
      <xdr:colOff>1790558</xdr:colOff>
      <xdr:row>34</xdr:row>
      <xdr:rowOff>200025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B6863725-084C-46CE-926A-765161C2D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7705725"/>
          <a:ext cx="1714358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132</xdr:row>
      <xdr:rowOff>57149</xdr:rowOff>
    </xdr:from>
    <xdr:to>
      <xdr:col>1</xdr:col>
      <xdr:colOff>1308874</xdr:colOff>
      <xdr:row>132</xdr:row>
      <xdr:rowOff>733424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99E22AAD-1139-4E72-830A-A6AE61828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43395899"/>
          <a:ext cx="775474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39</xdr:row>
      <xdr:rowOff>85725</xdr:rowOff>
    </xdr:from>
    <xdr:to>
      <xdr:col>1</xdr:col>
      <xdr:colOff>1162050</xdr:colOff>
      <xdr:row>40</xdr:row>
      <xdr:rowOff>356682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EC095EB3-7482-4BCB-8C62-91D9AE6AC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9048750"/>
          <a:ext cx="666750" cy="651957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134</xdr:row>
      <xdr:rowOff>66675</xdr:rowOff>
    </xdr:from>
    <xdr:to>
      <xdr:col>1</xdr:col>
      <xdr:colOff>1219200</xdr:colOff>
      <xdr:row>134</xdr:row>
      <xdr:rowOff>692254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FDD31C3A-C424-4627-916B-FD70AE45F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575" y="44929425"/>
          <a:ext cx="542925" cy="62557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92</xdr:row>
      <xdr:rowOff>219076</xdr:rowOff>
    </xdr:from>
    <xdr:to>
      <xdr:col>1</xdr:col>
      <xdr:colOff>1440338</xdr:colOff>
      <xdr:row>95</xdr:row>
      <xdr:rowOff>381000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8E6368AB-8323-4C16-A5A7-5CE7713D2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22974301"/>
          <a:ext cx="1192688" cy="1362074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619126</xdr:colOff>
      <xdr:row>133</xdr:row>
      <xdr:rowOff>95251</xdr:rowOff>
    </xdr:from>
    <xdr:to>
      <xdr:col>1</xdr:col>
      <xdr:colOff>1209203</xdr:colOff>
      <xdr:row>133</xdr:row>
      <xdr:rowOff>676274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43E12974-46EB-43D0-9384-A59111989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6" y="44196001"/>
          <a:ext cx="590077" cy="581023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276226</xdr:colOff>
      <xdr:row>87</xdr:row>
      <xdr:rowOff>171450</xdr:rowOff>
    </xdr:from>
    <xdr:to>
      <xdr:col>1</xdr:col>
      <xdr:colOff>1628776</xdr:colOff>
      <xdr:row>91</xdr:row>
      <xdr:rowOff>186354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25235289-C227-473A-B062-AD96AD424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6" y="20926425"/>
          <a:ext cx="1352550" cy="161510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18</xdr:row>
      <xdr:rowOff>95251</xdr:rowOff>
    </xdr:from>
    <xdr:to>
      <xdr:col>1</xdr:col>
      <xdr:colOff>1811697</xdr:colOff>
      <xdr:row>23</xdr:row>
      <xdr:rowOff>219076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3EED6288-2FEF-411D-B5CB-BD6AA6C2C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4362451"/>
          <a:ext cx="1687872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314326</xdr:colOff>
      <xdr:row>68</xdr:row>
      <xdr:rowOff>133351</xdr:rowOff>
    </xdr:from>
    <xdr:to>
      <xdr:col>1</xdr:col>
      <xdr:colOff>1472346</xdr:colOff>
      <xdr:row>72</xdr:row>
      <xdr:rowOff>133351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EA78F8E-FFC7-48C7-9FDC-B3B930362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18326101"/>
          <a:ext cx="115802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145</xdr:row>
      <xdr:rowOff>171450</xdr:rowOff>
    </xdr:from>
    <xdr:to>
      <xdr:col>1</xdr:col>
      <xdr:colOff>1630472</xdr:colOff>
      <xdr:row>148</xdr:row>
      <xdr:rowOff>161925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78D28771-285A-4071-8B99-07E307EB5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51958875"/>
          <a:ext cx="1249472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111</xdr:row>
      <xdr:rowOff>97044</xdr:rowOff>
    </xdr:from>
    <xdr:to>
      <xdr:col>1</xdr:col>
      <xdr:colOff>1228725</xdr:colOff>
      <xdr:row>111</xdr:row>
      <xdr:rowOff>656463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8ABAEB22-7721-4A2C-9F99-6EBCFD0BC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" y="34272744"/>
          <a:ext cx="714375" cy="55941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110</xdr:row>
      <xdr:rowOff>54481</xdr:rowOff>
    </xdr:from>
    <xdr:to>
      <xdr:col>1</xdr:col>
      <xdr:colOff>1343025</xdr:colOff>
      <xdr:row>110</xdr:row>
      <xdr:rowOff>675580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4FB7299C-ADE7-4080-BD16-5A05715DF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1" y="33468181"/>
          <a:ext cx="866774" cy="621099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149</xdr:row>
      <xdr:rowOff>57150</xdr:rowOff>
    </xdr:from>
    <xdr:to>
      <xdr:col>1</xdr:col>
      <xdr:colOff>1385612</xdr:colOff>
      <xdr:row>150</xdr:row>
      <xdr:rowOff>285750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4751651C-40C9-4FE6-B857-F859DFBB3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5" y="52949475"/>
          <a:ext cx="937937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135</xdr:row>
      <xdr:rowOff>66729</xdr:rowOff>
    </xdr:from>
    <xdr:to>
      <xdr:col>1</xdr:col>
      <xdr:colOff>1190625</xdr:colOff>
      <xdr:row>135</xdr:row>
      <xdr:rowOff>679242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C7D5E122-1603-4E66-8CB8-23D490C7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" y="45691479"/>
          <a:ext cx="714375" cy="612513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97</xdr:row>
      <xdr:rowOff>142875</xdr:rowOff>
    </xdr:from>
    <xdr:to>
      <xdr:col>1</xdr:col>
      <xdr:colOff>1314450</xdr:colOff>
      <xdr:row>100</xdr:row>
      <xdr:rowOff>184178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2EE20B54-9A45-4EEE-A2FA-710805D9B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27622500"/>
          <a:ext cx="828675" cy="984278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109</xdr:row>
      <xdr:rowOff>66675</xdr:rowOff>
    </xdr:from>
    <xdr:to>
      <xdr:col>1</xdr:col>
      <xdr:colOff>1374924</xdr:colOff>
      <xdr:row>109</xdr:row>
      <xdr:rowOff>733425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3019079E-5CBD-4BC2-82E6-2C803E176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32718375"/>
          <a:ext cx="870099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77</xdr:row>
      <xdr:rowOff>66676</xdr:rowOff>
    </xdr:from>
    <xdr:to>
      <xdr:col>1</xdr:col>
      <xdr:colOff>1203832</xdr:colOff>
      <xdr:row>77</xdr:row>
      <xdr:rowOff>657226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7A63CB8C-DCF8-47D3-8890-0F2050F0D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20897851"/>
          <a:ext cx="851407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666751</xdr:colOff>
      <xdr:row>142</xdr:row>
      <xdr:rowOff>57149</xdr:rowOff>
    </xdr:from>
    <xdr:to>
      <xdr:col>1</xdr:col>
      <xdr:colOff>1362075</xdr:colOff>
      <xdr:row>142</xdr:row>
      <xdr:rowOff>705290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F707ECE4-083E-474C-8D1E-6B8653DDA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1" y="49558574"/>
          <a:ext cx="695324" cy="64814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130</xdr:row>
      <xdr:rowOff>47625</xdr:rowOff>
    </xdr:from>
    <xdr:to>
      <xdr:col>1</xdr:col>
      <xdr:colOff>1333500</xdr:colOff>
      <xdr:row>130</xdr:row>
      <xdr:rowOff>641338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DF76213B-4CC9-4974-83BF-8155224DF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5" y="41862375"/>
          <a:ext cx="904875" cy="593713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561976</xdr:colOff>
      <xdr:row>143</xdr:row>
      <xdr:rowOff>63846</xdr:rowOff>
    </xdr:from>
    <xdr:to>
      <xdr:col>1</xdr:col>
      <xdr:colOff>1219199</xdr:colOff>
      <xdr:row>143</xdr:row>
      <xdr:rowOff>696515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9458E3F6-FF69-496F-BA71-C7F152411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6" y="50327271"/>
          <a:ext cx="657223" cy="63266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144</xdr:row>
      <xdr:rowOff>99927</xdr:rowOff>
    </xdr:from>
    <xdr:to>
      <xdr:col>1</xdr:col>
      <xdr:colOff>1390651</xdr:colOff>
      <xdr:row>144</xdr:row>
      <xdr:rowOff>666089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DE325406-D0AA-4893-8616-E1C46082F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1" y="51125352"/>
          <a:ext cx="819150" cy="566162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131</xdr:row>
      <xdr:rowOff>133350</xdr:rowOff>
    </xdr:from>
    <xdr:to>
      <xdr:col>1</xdr:col>
      <xdr:colOff>1447801</xdr:colOff>
      <xdr:row>131</xdr:row>
      <xdr:rowOff>692023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9F4D5089-5DD1-4E3E-8951-3D753EF96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1" y="42710100"/>
          <a:ext cx="933450" cy="558673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81</xdr:row>
      <xdr:rowOff>85725</xdr:rowOff>
    </xdr:from>
    <xdr:to>
      <xdr:col>1</xdr:col>
      <xdr:colOff>1304925</xdr:colOff>
      <xdr:row>83</xdr:row>
      <xdr:rowOff>209287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C4F1C72-B9EA-4320-8033-F475E19BF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5" y="22621875"/>
          <a:ext cx="876300" cy="752212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504826</xdr:colOff>
      <xdr:row>78</xdr:row>
      <xdr:rowOff>161925</xdr:rowOff>
    </xdr:from>
    <xdr:to>
      <xdr:col>1</xdr:col>
      <xdr:colOff>1305794</xdr:colOff>
      <xdr:row>80</xdr:row>
      <xdr:rowOff>228600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8907414-FD67-4A8D-AF3F-AF3FA7BFE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6" y="21755100"/>
          <a:ext cx="800968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74</xdr:row>
      <xdr:rowOff>57151</xdr:rowOff>
    </xdr:from>
    <xdr:to>
      <xdr:col>1</xdr:col>
      <xdr:colOff>1349216</xdr:colOff>
      <xdr:row>76</xdr:row>
      <xdr:rowOff>209551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9BAC0D08-6AD4-4B76-91DF-29BC413AC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9945351"/>
          <a:ext cx="1034891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140</xdr:row>
      <xdr:rowOff>57150</xdr:rowOff>
    </xdr:from>
    <xdr:to>
      <xdr:col>1</xdr:col>
      <xdr:colOff>1419225</xdr:colOff>
      <xdr:row>140</xdr:row>
      <xdr:rowOff>733215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FC6BA8C9-26EB-48A8-A8EB-21C0A84B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48034575"/>
          <a:ext cx="933450" cy="676065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504826</xdr:colOff>
      <xdr:row>105</xdr:row>
      <xdr:rowOff>105823</xdr:rowOff>
    </xdr:from>
    <xdr:to>
      <xdr:col>1</xdr:col>
      <xdr:colOff>1428750</xdr:colOff>
      <xdr:row>108</xdr:row>
      <xdr:rowOff>419101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D7A98EBC-A40B-49F0-9164-B4963F578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6" y="30547723"/>
          <a:ext cx="923924" cy="197062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116</xdr:row>
      <xdr:rowOff>133351</xdr:rowOff>
    </xdr:from>
    <xdr:to>
      <xdr:col>1</xdr:col>
      <xdr:colOff>1532834</xdr:colOff>
      <xdr:row>119</xdr:row>
      <xdr:rowOff>104776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22545C39-817A-43EA-8215-B6BBE5BD2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6" y="37480876"/>
          <a:ext cx="1294708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127</xdr:row>
      <xdr:rowOff>57150</xdr:rowOff>
    </xdr:from>
    <xdr:to>
      <xdr:col>1</xdr:col>
      <xdr:colOff>1428750</xdr:colOff>
      <xdr:row>129</xdr:row>
      <xdr:rowOff>205824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1073CDA4-B985-4A71-BE78-36865878F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40928925"/>
          <a:ext cx="1085850" cy="77732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121</xdr:row>
      <xdr:rowOff>76200</xdr:rowOff>
    </xdr:from>
    <xdr:to>
      <xdr:col>1</xdr:col>
      <xdr:colOff>1781175</xdr:colOff>
      <xdr:row>126</xdr:row>
      <xdr:rowOff>138482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D6576A72-6A23-47EE-8120-E14EE9C9A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39290625"/>
          <a:ext cx="1609725" cy="1443407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102</xdr:row>
      <xdr:rowOff>89405</xdr:rowOff>
    </xdr:from>
    <xdr:to>
      <xdr:col>1</xdr:col>
      <xdr:colOff>1334766</xdr:colOff>
      <xdr:row>104</xdr:row>
      <xdr:rowOff>247650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590B9B2E-37D6-4CA1-A09A-D23806A93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29588330"/>
          <a:ext cx="868041" cy="786895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647701</xdr:colOff>
      <xdr:row>141</xdr:row>
      <xdr:rowOff>66675</xdr:rowOff>
    </xdr:from>
    <xdr:to>
      <xdr:col>1</xdr:col>
      <xdr:colOff>1266825</xdr:colOff>
      <xdr:row>141</xdr:row>
      <xdr:rowOff>655910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72FDC12D-49E6-47CF-8D8D-4A34A36E4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48806100"/>
          <a:ext cx="619124" cy="589235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619126</xdr:colOff>
      <xdr:row>115</xdr:row>
      <xdr:rowOff>18010</xdr:rowOff>
    </xdr:from>
    <xdr:to>
      <xdr:col>1</xdr:col>
      <xdr:colOff>1152525</xdr:colOff>
      <xdr:row>115</xdr:row>
      <xdr:rowOff>656472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7180BE89-0B5E-4C6C-9E5D-1502BE9CE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6" y="36813085"/>
          <a:ext cx="533399" cy="63846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381001</xdr:colOff>
      <xdr:row>136</xdr:row>
      <xdr:rowOff>82925</xdr:rowOff>
    </xdr:from>
    <xdr:to>
      <xdr:col>1</xdr:col>
      <xdr:colOff>1308734</xdr:colOff>
      <xdr:row>137</xdr:row>
      <xdr:rowOff>247650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F0D9FF3C-CBDB-4585-A793-9219A2385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1" y="46469675"/>
          <a:ext cx="927733" cy="5457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138</xdr:row>
      <xdr:rowOff>85726</xdr:rowOff>
    </xdr:from>
    <xdr:to>
      <xdr:col>1</xdr:col>
      <xdr:colOff>1190624</xdr:colOff>
      <xdr:row>138</xdr:row>
      <xdr:rowOff>688976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B18ACC33-5FA6-4847-97C2-4CD10C22B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00049" y="47234476"/>
          <a:ext cx="904875" cy="603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68</xdr:row>
      <xdr:rowOff>123825</xdr:rowOff>
    </xdr:from>
    <xdr:to>
      <xdr:col>1</xdr:col>
      <xdr:colOff>1266825</xdr:colOff>
      <xdr:row>68</xdr:row>
      <xdr:rowOff>666750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51E66348-38CE-48C6-B1BB-B83225D29FD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33270825"/>
          <a:ext cx="923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55</xdr:row>
      <xdr:rowOff>66675</xdr:rowOff>
    </xdr:from>
    <xdr:to>
      <xdr:col>1</xdr:col>
      <xdr:colOff>1076325</xdr:colOff>
      <xdr:row>55</xdr:row>
      <xdr:rowOff>697360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ED8155F0-AC9D-4A23-A38F-CFC889BC7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23479125"/>
          <a:ext cx="590550" cy="63068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57</xdr:row>
      <xdr:rowOff>76200</xdr:rowOff>
    </xdr:from>
    <xdr:to>
      <xdr:col>1</xdr:col>
      <xdr:colOff>1095375</xdr:colOff>
      <xdr:row>57</xdr:row>
      <xdr:rowOff>730194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4C6A6357-6BD0-46D4-B2E1-56A79AF0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25012650"/>
          <a:ext cx="647700" cy="653994"/>
        </a:xfrm>
        <a:prstGeom prst="rect">
          <a:avLst/>
        </a:prstGeom>
      </xdr:spPr>
    </xdr:pic>
    <xdr:clientData/>
  </xdr:twoCellAnchor>
  <xdr:twoCellAnchor editAs="oneCell">
    <xdr:from>
      <xdr:col>1</xdr:col>
      <xdr:colOff>630849</xdr:colOff>
      <xdr:row>58</xdr:row>
      <xdr:rowOff>25258</xdr:rowOff>
    </xdr:from>
    <xdr:to>
      <xdr:col>1</xdr:col>
      <xdr:colOff>1028700</xdr:colOff>
      <xdr:row>58</xdr:row>
      <xdr:rowOff>654654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B69B069D-F548-483D-916F-A0D32A911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574" y="25723708"/>
          <a:ext cx="397851" cy="629396"/>
        </a:xfrm>
        <a:prstGeom prst="rect">
          <a:avLst/>
        </a:prstGeom>
      </xdr:spPr>
    </xdr:pic>
    <xdr:clientData/>
  </xdr:twoCellAnchor>
  <xdr:twoCellAnchor editAs="oneCell">
    <xdr:from>
      <xdr:col>1</xdr:col>
      <xdr:colOff>572967</xdr:colOff>
      <xdr:row>56</xdr:row>
      <xdr:rowOff>69486</xdr:rowOff>
    </xdr:from>
    <xdr:to>
      <xdr:col>1</xdr:col>
      <xdr:colOff>1063808</xdr:colOff>
      <xdr:row>56</xdr:row>
      <xdr:rowOff>695325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3A1DC308-4924-4DC9-B265-4BC5B66E1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692" y="24243936"/>
          <a:ext cx="490841" cy="62583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41</xdr:row>
      <xdr:rowOff>76200</xdr:rowOff>
    </xdr:from>
    <xdr:to>
      <xdr:col>1</xdr:col>
      <xdr:colOff>1212664</xdr:colOff>
      <xdr:row>42</xdr:row>
      <xdr:rowOff>295275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4BB6C31B-9E67-41C3-8021-6B6E8C094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14030325"/>
          <a:ext cx="936439" cy="60007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50</xdr:row>
      <xdr:rowOff>104776</xdr:rowOff>
    </xdr:from>
    <xdr:to>
      <xdr:col>1</xdr:col>
      <xdr:colOff>1009649</xdr:colOff>
      <xdr:row>50</xdr:row>
      <xdr:rowOff>660582</xdr:rowOff>
    </xdr:to>
    <xdr:pic>
      <xdr:nvPicPr>
        <xdr:cNvPr id="43" name="Рисунок 16" descr="Вешало алюминиевое, L=5400, серебро матовое">
          <a:extLst>
            <a:ext uri="{FF2B5EF4-FFF2-40B4-BE49-F238E27FC236}">
              <a16:creationId xmlns="" xmlns:a16="http://schemas.microsoft.com/office/drawing/2014/main" id="{C57F0B9E-8382-4C07-BBE0-A8BADF75A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9707226"/>
          <a:ext cx="723899" cy="555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371475</xdr:colOff>
      <xdr:row>51</xdr:row>
      <xdr:rowOff>38100</xdr:rowOff>
    </xdr:from>
    <xdr:to>
      <xdr:col>1</xdr:col>
      <xdr:colOff>1047750</xdr:colOff>
      <xdr:row>51</xdr:row>
      <xdr:rowOff>714375</xdr:rowOff>
    </xdr:to>
    <xdr:pic>
      <xdr:nvPicPr>
        <xdr:cNvPr id="44" name="Рисунок 20" descr="https://www.aristo.expert/upload/iblock/6b1/dma4qgiilcwsyo3nvnjvkugujv7ti9f7/5fdd4302543811eda30a00155d290201_2c8b3fd2b9c411eda3b74cd98f3d74f6.resize1.jpg">
          <a:extLst>
            <a:ext uri="{FF2B5EF4-FFF2-40B4-BE49-F238E27FC236}">
              <a16:creationId xmlns="" xmlns:a16="http://schemas.microsoft.com/office/drawing/2014/main" id="{D9B01E77-E867-48FA-ACFA-495A2DEAE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20402550"/>
          <a:ext cx="676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438151</xdr:colOff>
      <xdr:row>52</xdr:row>
      <xdr:rowOff>57151</xdr:rowOff>
    </xdr:from>
    <xdr:to>
      <xdr:col>1</xdr:col>
      <xdr:colOff>1066800</xdr:colOff>
      <xdr:row>52</xdr:row>
      <xdr:rowOff>685800</xdr:rowOff>
    </xdr:to>
    <xdr:pic>
      <xdr:nvPicPr>
        <xdr:cNvPr id="45" name="Рисунок 19" descr="https://www.aristo.expert/upload/iblock/cab/232e5hfigbumphovpo5y7r22hq5ymenz/5fdd4304543811eda30a00155d290201_31c4b1f0b9c511eda3b74cd98f3d74f6.resize1.jpg">
          <a:extLst>
            <a:ext uri="{FF2B5EF4-FFF2-40B4-BE49-F238E27FC236}">
              <a16:creationId xmlns="" xmlns:a16="http://schemas.microsoft.com/office/drawing/2014/main" id="{A031A6A9-5A44-42F1-B3CF-E1D8BD6A9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6" y="21183601"/>
          <a:ext cx="628649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</xdr:colOff>
      <xdr:row>53</xdr:row>
      <xdr:rowOff>66675</xdr:rowOff>
    </xdr:from>
    <xdr:to>
      <xdr:col>1</xdr:col>
      <xdr:colOff>1038225</xdr:colOff>
      <xdr:row>53</xdr:row>
      <xdr:rowOff>695325</xdr:rowOff>
    </xdr:to>
    <xdr:pic>
      <xdr:nvPicPr>
        <xdr:cNvPr id="46" name="Рисунок 45" descr="https://www.aristo.expert/upload/iblock/e05/c3xlee41gc88lq985g34f1scd79ghcl8/5fdd4306543811eda30a00155d290201_889c81dab9c611eda3b74cd98f3d74f6.resize1.jpg">
          <a:extLst>
            <a:ext uri="{FF2B5EF4-FFF2-40B4-BE49-F238E27FC236}">
              <a16:creationId xmlns="" xmlns:a16="http://schemas.microsoft.com/office/drawing/2014/main" id="{78B3FDBB-D1C8-453A-BF22-7CC171466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195512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54</xdr:row>
      <xdr:rowOff>152400</xdr:rowOff>
    </xdr:from>
    <xdr:to>
      <xdr:col>1</xdr:col>
      <xdr:colOff>1071405</xdr:colOff>
      <xdr:row>54</xdr:row>
      <xdr:rowOff>657225</xdr:rowOff>
    </xdr:to>
    <xdr:pic>
      <xdr:nvPicPr>
        <xdr:cNvPr id="47" name="Рисунок 17" descr="Уплотнитель для вешала, серый (100 м)">
          <a:extLst>
            <a:ext uri="{FF2B5EF4-FFF2-40B4-BE49-F238E27FC236}">
              <a16:creationId xmlns="" xmlns:a16="http://schemas.microsoft.com/office/drawing/2014/main" id="{A052D3E9-B9B7-4ABC-9D30-693DDB74F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22802850"/>
          <a:ext cx="78565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266701</xdr:colOff>
      <xdr:row>46</xdr:row>
      <xdr:rowOff>66675</xdr:rowOff>
    </xdr:from>
    <xdr:to>
      <xdr:col>1</xdr:col>
      <xdr:colOff>1238250</xdr:colOff>
      <xdr:row>46</xdr:row>
      <xdr:rowOff>724188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2763F1F2-B476-475F-A138-E3DBD3DE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6" y="17068800"/>
          <a:ext cx="971549" cy="657513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47</xdr:row>
      <xdr:rowOff>85725</xdr:rowOff>
    </xdr:from>
    <xdr:to>
      <xdr:col>1</xdr:col>
      <xdr:colOff>1228725</xdr:colOff>
      <xdr:row>47</xdr:row>
      <xdr:rowOff>695513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D0586577-F8EB-4101-87D1-2FF862C68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1" y="17849850"/>
          <a:ext cx="819149" cy="609788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27</xdr:row>
      <xdr:rowOff>102473</xdr:rowOff>
    </xdr:from>
    <xdr:to>
      <xdr:col>1</xdr:col>
      <xdr:colOff>1019176</xdr:colOff>
      <xdr:row>27</xdr:row>
      <xdr:rowOff>628021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6B906C89-C4F5-40BC-ACF1-8AA8C60C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1" y="7236698"/>
          <a:ext cx="685800" cy="525548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314326</xdr:colOff>
      <xdr:row>29</xdr:row>
      <xdr:rowOff>104775</xdr:rowOff>
    </xdr:from>
    <xdr:to>
      <xdr:col>1</xdr:col>
      <xdr:colOff>1090081</xdr:colOff>
      <xdr:row>29</xdr:row>
      <xdr:rowOff>704850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C9E40314-5CE4-41F3-83CD-D5031D245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1" y="8763000"/>
          <a:ext cx="775755" cy="600075"/>
        </a:xfrm>
        <a:prstGeom prst="rect">
          <a:avLst/>
        </a:prstGeom>
      </xdr:spPr>
    </xdr:pic>
    <xdr:clientData/>
  </xdr:twoCellAnchor>
  <xdr:oneCellAnchor>
    <xdr:from>
      <xdr:col>1</xdr:col>
      <xdr:colOff>276225</xdr:colOff>
      <xdr:row>28</xdr:row>
      <xdr:rowOff>66675</xdr:rowOff>
    </xdr:from>
    <xdr:ext cx="771525" cy="650909"/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B2C7F368-F759-46E4-ADE9-A750CCD51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7962900"/>
          <a:ext cx="771525" cy="650909"/>
        </a:xfrm>
        <a:prstGeom prst="rect">
          <a:avLst/>
        </a:prstGeom>
      </xdr:spPr>
    </xdr:pic>
    <xdr:clientData/>
  </xdr:oneCellAnchor>
  <xdr:twoCellAnchor editAs="oneCell">
    <xdr:from>
      <xdr:col>1</xdr:col>
      <xdr:colOff>352426</xdr:colOff>
      <xdr:row>30</xdr:row>
      <xdr:rowOff>107119</xdr:rowOff>
    </xdr:from>
    <xdr:to>
      <xdr:col>1</xdr:col>
      <xdr:colOff>1085850</xdr:colOff>
      <xdr:row>30</xdr:row>
      <xdr:rowOff>685166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C4A86EA-2638-4E33-AC7A-2AA20A35D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1" y="9527344"/>
          <a:ext cx="733424" cy="578047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31</xdr:row>
      <xdr:rowOff>87813</xdr:rowOff>
    </xdr:from>
    <xdr:to>
      <xdr:col>1</xdr:col>
      <xdr:colOff>1123950</xdr:colOff>
      <xdr:row>31</xdr:row>
      <xdr:rowOff>723333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1FDE6F07-063B-4974-BA43-CB675BED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10270038"/>
          <a:ext cx="781049" cy="63552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32</xdr:row>
      <xdr:rowOff>76693</xdr:rowOff>
    </xdr:from>
    <xdr:to>
      <xdr:col>1</xdr:col>
      <xdr:colOff>1190625</xdr:colOff>
      <xdr:row>32</xdr:row>
      <xdr:rowOff>618667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82655A34-9732-41D3-AF9A-F7458329F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5" y="11020918"/>
          <a:ext cx="733425" cy="54197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25</xdr:row>
      <xdr:rowOff>66676</xdr:rowOff>
    </xdr:from>
    <xdr:to>
      <xdr:col>1</xdr:col>
      <xdr:colOff>1246616</xdr:colOff>
      <xdr:row>26</xdr:row>
      <xdr:rowOff>323850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B52549F3-D444-4555-93D1-8E8DB8E2B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4" y="6438901"/>
          <a:ext cx="960867" cy="63817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36</xdr:row>
      <xdr:rowOff>28575</xdr:rowOff>
    </xdr:from>
    <xdr:to>
      <xdr:col>1</xdr:col>
      <xdr:colOff>1276350</xdr:colOff>
      <xdr:row>38</xdr:row>
      <xdr:rowOff>81828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8EF9F7CD-0855-40AB-9B20-BB1504E2B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12477750"/>
          <a:ext cx="1000125" cy="68190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33</xdr:row>
      <xdr:rowOff>66675</xdr:rowOff>
    </xdr:from>
    <xdr:to>
      <xdr:col>1</xdr:col>
      <xdr:colOff>1209675</xdr:colOff>
      <xdr:row>35</xdr:row>
      <xdr:rowOff>68846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FA6A8595-2D34-418C-8436-344CAECD9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1" y="11772900"/>
          <a:ext cx="876299" cy="63082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323851</xdr:colOff>
      <xdr:row>39</xdr:row>
      <xdr:rowOff>114300</xdr:rowOff>
    </xdr:from>
    <xdr:to>
      <xdr:col>1</xdr:col>
      <xdr:colOff>1123951</xdr:colOff>
      <xdr:row>40</xdr:row>
      <xdr:rowOff>346187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730257F3-771A-418E-82EF-FD831FA4F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6" y="13306425"/>
          <a:ext cx="800100" cy="61288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43</xdr:row>
      <xdr:rowOff>200026</xdr:rowOff>
    </xdr:from>
    <xdr:to>
      <xdr:col>1</xdr:col>
      <xdr:colOff>1009651</xdr:colOff>
      <xdr:row>43</xdr:row>
      <xdr:rowOff>602222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8A1426C-E021-47CB-90CC-EC22157A9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6" y="14916151"/>
          <a:ext cx="533400" cy="402196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45</xdr:row>
      <xdr:rowOff>76201</xdr:rowOff>
    </xdr:from>
    <xdr:to>
      <xdr:col>1</xdr:col>
      <xdr:colOff>1276350</xdr:colOff>
      <xdr:row>45</xdr:row>
      <xdr:rowOff>700525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262D4AF6-A7C5-4E1E-84F8-75215ABD0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16316326"/>
          <a:ext cx="942975" cy="6243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44</xdr:row>
      <xdr:rowOff>85725</xdr:rowOff>
    </xdr:from>
    <xdr:to>
      <xdr:col>1</xdr:col>
      <xdr:colOff>1197295</xdr:colOff>
      <xdr:row>44</xdr:row>
      <xdr:rowOff>732912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27A38245-3EEC-4FFA-A1C4-282DD7582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1" y="15563850"/>
          <a:ext cx="863919" cy="647187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371474</xdr:colOff>
      <xdr:row>48</xdr:row>
      <xdr:rowOff>28575</xdr:rowOff>
    </xdr:from>
    <xdr:to>
      <xdr:col>1</xdr:col>
      <xdr:colOff>1219199</xdr:colOff>
      <xdr:row>48</xdr:row>
      <xdr:rowOff>667779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9DBB82AA-0264-40CA-A232-BF50F5C5E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199" y="18554700"/>
          <a:ext cx="847725" cy="63920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22</xdr:row>
      <xdr:rowOff>51542</xdr:rowOff>
    </xdr:from>
    <xdr:to>
      <xdr:col>1</xdr:col>
      <xdr:colOff>925870</xdr:colOff>
      <xdr:row>24</xdr:row>
      <xdr:rowOff>47625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8B8F00E1-AADB-4433-B10A-512EC1636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5680817"/>
          <a:ext cx="516295" cy="62473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14</xdr:row>
      <xdr:rowOff>76201</xdr:rowOff>
    </xdr:from>
    <xdr:to>
      <xdr:col>1</xdr:col>
      <xdr:colOff>1020702</xdr:colOff>
      <xdr:row>16</xdr:row>
      <xdr:rowOff>152400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62A217D7-8077-4E35-8029-97B0F9C70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3438526"/>
          <a:ext cx="649227" cy="704849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428626</xdr:colOff>
      <xdr:row>20</xdr:row>
      <xdr:rowOff>44321</xdr:rowOff>
    </xdr:from>
    <xdr:to>
      <xdr:col>1</xdr:col>
      <xdr:colOff>952500</xdr:colOff>
      <xdr:row>21</xdr:row>
      <xdr:rowOff>207033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C0B71677-B405-4295-ADA1-E8501B929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1" y="5063996"/>
          <a:ext cx="523874" cy="477037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17</xdr:row>
      <xdr:rowOff>76200</xdr:rowOff>
    </xdr:from>
    <xdr:to>
      <xdr:col>1</xdr:col>
      <xdr:colOff>1076326</xdr:colOff>
      <xdr:row>19</xdr:row>
      <xdr:rowOff>115209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69360043-B8D5-4316-8D63-F5CF9C97F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1" y="4267200"/>
          <a:ext cx="704850" cy="667659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59</xdr:row>
      <xdr:rowOff>141388</xdr:rowOff>
    </xdr:from>
    <xdr:to>
      <xdr:col>1</xdr:col>
      <xdr:colOff>1152525</xdr:colOff>
      <xdr:row>59</xdr:row>
      <xdr:rowOff>608962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7668B2FD-2D12-4F02-A600-4E85DC647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26601838"/>
          <a:ext cx="704850" cy="467574"/>
        </a:xfrm>
        <a:prstGeom prst="rect">
          <a:avLst/>
        </a:prstGeom>
      </xdr:spPr>
    </xdr:pic>
    <xdr:clientData/>
  </xdr:twoCellAnchor>
  <xdr:oneCellAnchor>
    <xdr:from>
      <xdr:col>1</xdr:col>
      <xdr:colOff>1285875</xdr:colOff>
      <xdr:row>61</xdr:row>
      <xdr:rowOff>190500</xdr:rowOff>
    </xdr:from>
    <xdr:ext cx="304800" cy="293370"/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7FB12268-55DD-4A9C-A748-EC84E1626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600" y="21316950"/>
          <a:ext cx="304800" cy="293370"/>
        </a:xfrm>
        <a:prstGeom prst="rect">
          <a:avLst/>
        </a:prstGeom>
      </xdr:spPr>
    </xdr:pic>
    <xdr:clientData/>
  </xdr:oneCellAnchor>
  <xdr:oneCellAnchor>
    <xdr:from>
      <xdr:col>1</xdr:col>
      <xdr:colOff>1085850</xdr:colOff>
      <xdr:row>62</xdr:row>
      <xdr:rowOff>190500</xdr:rowOff>
    </xdr:from>
    <xdr:ext cx="534390" cy="514350"/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316A1642-ED4C-4F7F-8E3A-A34E496B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1575" y="28870275"/>
          <a:ext cx="534390" cy="514350"/>
        </a:xfrm>
        <a:prstGeom prst="rect">
          <a:avLst/>
        </a:prstGeom>
      </xdr:spPr>
    </xdr:pic>
    <xdr:clientData/>
  </xdr:oneCellAnchor>
  <xdr:twoCellAnchor editAs="oneCell">
    <xdr:from>
      <xdr:col>1</xdr:col>
      <xdr:colOff>266700</xdr:colOff>
      <xdr:row>61</xdr:row>
      <xdr:rowOff>133350</xdr:rowOff>
    </xdr:from>
    <xdr:to>
      <xdr:col>1</xdr:col>
      <xdr:colOff>1209675</xdr:colOff>
      <xdr:row>61</xdr:row>
      <xdr:rowOff>1076325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6ADC483C-4A83-4F23-9F17-2627AF8C7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7670125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47065</xdr:colOff>
      <xdr:row>63</xdr:row>
      <xdr:rowOff>514350</xdr:rowOff>
    </xdr:from>
    <xdr:to>
      <xdr:col>1</xdr:col>
      <xdr:colOff>1597678</xdr:colOff>
      <xdr:row>65</xdr:row>
      <xdr:rowOff>400049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3A60E56F-2B54-4294-825E-358FDD195F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7" t="23333" r="5415" b="20000"/>
        <a:stretch/>
      </xdr:blipFill>
      <xdr:spPr>
        <a:xfrm>
          <a:off x="132790" y="29956125"/>
          <a:ext cx="1550613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67</xdr:row>
      <xdr:rowOff>66676</xdr:rowOff>
    </xdr:from>
    <xdr:to>
      <xdr:col>1</xdr:col>
      <xdr:colOff>1104900</xdr:colOff>
      <xdr:row>67</xdr:row>
      <xdr:rowOff>695326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17663220-27D7-4070-877E-87D32FAD807C}"/>
            </a:ext>
          </a:extLst>
        </xdr:cNvPr>
        <xdr:cNvPicPr/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61950" y="32556451"/>
          <a:ext cx="828675" cy="62865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ExternalData_1" connectionId="2" autoFormatId="16" applyNumberFormats="0" applyBorderFormats="0" applyFontFormats="0" applyPatternFormats="0" applyAlignmentFormats="0" applyWidthHeightFormats="0">
  <queryTableRefresh nextId="17">
    <queryTableFields count="6">
      <queryTableField id="1" name="Название" tableColumnId="1"/>
      <queryTableField id="2" name="цвет" tableColumnId="2"/>
      <queryTableField id="3" name="артикул" tableColumnId="3"/>
      <queryTableField id="14" name="РРЦ Без НДС" tableColumnId="8"/>
      <queryTableField id="15" name="РРЦ с НДС" tableColumnId="9"/>
      <queryTableField id="16" name="&quot;0&quot; НДС" tableColumnId="10"/>
    </queryTableFields>
  </queryTableRefresh>
</queryTable>
</file>

<file path=xl/queryTables/queryTable2.xml><?xml version="1.0" encoding="utf-8"?>
<queryTable xmlns="http://schemas.openxmlformats.org/spreadsheetml/2006/main" name="ExternalData_2" connectionId="1" autoFormatId="16" applyNumberFormats="0" applyBorderFormats="0" applyFontFormats="0" applyPatternFormats="0" applyAlignmentFormats="0" applyWidthHeightFormats="0">
  <queryTableRefresh nextId="8">
    <queryTableFields count="7">
      <queryTableField id="1" name="Название" tableColumnId="1"/>
      <queryTableField id="2" name="цвет" tableColumnId="2"/>
      <queryTableField id="3" name="страна" tableColumnId="3"/>
      <queryTableField id="4" name="артикул" tableColumnId="4"/>
      <queryTableField id="5" name="РРЦ Без НДС" tableColumnId="5"/>
      <queryTableField id="6" name="РРЦ с НДС" tableColumnId="6"/>
      <queryTableField id="7" name="0 НДС" tableColumnId="7"/>
    </queryTableFields>
  </queryTableRefresh>
</queryTable>
</file>

<file path=xl/tables/_rels/table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10" name="Таблица211" displayName="Таблица211" ref="A1:A40" totalsRowShown="0" headerRowDxfId="72" dataDxfId="70" headerRowBorderDxfId="71" tableBorderDxfId="69">
  <autoFilter ref="A1:A40"/>
  <tableColumns count="1">
    <tableColumn id="1" name="С" dataDxfId="68"/>
  </tableColumns>
  <tableStyleInfo name="TableStyleLight20" showFirstColumn="0" showLastColumn="0" showRowStripes="1" showColumnStripes="0"/>
</table>
</file>

<file path=xl/tables/table10.xml><?xml version="1.0" encoding="utf-8"?>
<table xmlns="http://schemas.openxmlformats.org/spreadsheetml/2006/main" id="7" name="Таблица14" displayName="Таблица14" ref="J1:J3" totalsRowShown="0" headerRowDxfId="37">
  <autoFilter ref="J1:J3"/>
  <tableColumns count="1">
    <tableColumn id="1" name="Flat_ЭКО" dataDxfId="36"/>
  </tableColumns>
  <tableStyleInfo name="TableStyleLight21" showFirstColumn="0" showLastColumn="0" showRowStripes="1" showColumnStripes="0"/>
</table>
</file>

<file path=xl/tables/table11.xml><?xml version="1.0" encoding="utf-8"?>
<table xmlns="http://schemas.openxmlformats.org/spreadsheetml/2006/main" id="8" name="Таблица15" displayName="Таблица15" ref="L1:L4" totalsRowShown="0" headerRowDxfId="35" headerRowBorderDxfId="34" tableBorderDxfId="33" totalsRowBorderDxfId="32">
  <autoFilter ref="L1:L4"/>
  <tableColumns count="1">
    <tableColumn id="1" name="O_ЭКО" dataDxfId="31"/>
  </tableColumns>
  <tableStyleInfo name="TableStyleLight21" showFirstColumn="0" showLastColumn="0" showRowStripes="1" showColumnStripes="0"/>
</table>
</file>

<file path=xl/tables/table12.xml><?xml version="1.0" encoding="utf-8"?>
<table xmlns="http://schemas.openxmlformats.org/spreadsheetml/2006/main" id="1" name="Таблица1" displayName="Таблица1" ref="O1:O5" totalsRowShown="0" headerRowDxfId="30" headerRowBorderDxfId="29" tableBorderDxfId="28">
  <autoFilter ref="O1:O5"/>
  <tableColumns count="1">
    <tableColumn id="1" name="Slim_line" dataDxfId="27"/>
  </tableColumns>
  <tableStyleInfo name="TableStyleLight21" showFirstColumn="0" showLastColumn="0" showRowStripes="1" showColumnStripes="0"/>
</table>
</file>

<file path=xl/tables/table13.xml><?xml version="1.0" encoding="utf-8"?>
<table xmlns="http://schemas.openxmlformats.org/spreadsheetml/2006/main" id="9" name="Таблица16" displayName="Таблица16" ref="P1:P4" totalsRowShown="0">
  <autoFilter ref="P1:P4"/>
  <tableColumns count="1">
    <tableColumn id="1" name="Slim_max"/>
  </tableColumns>
  <tableStyleInfo name="TableStyleLight21" showFirstColumn="0" showLastColumn="0" showRowStripes="1" showColumnStripes="0"/>
</table>
</file>

<file path=xl/tables/table14.xml><?xml version="1.0" encoding="utf-8"?>
<table xmlns="http://schemas.openxmlformats.org/spreadsheetml/2006/main" id="20" name="Таблица1021" displayName="Таблица1021" ref="F1:F23" totalsRowShown="0" headerRowDxfId="26" headerRowBorderDxfId="25" tableBorderDxfId="24" totalsRowBorderDxfId="23">
  <autoFilter ref="F1:F23"/>
  <tableColumns count="1">
    <tableColumn id="1" name="I" dataDxfId="22"/>
  </tableColumns>
  <tableStyleInfo name="TableStyleLight20" showFirstColumn="0" showLastColumn="0" showRowStripes="1" showColumnStripes="0"/>
</table>
</file>

<file path=xl/tables/table15.xml><?xml version="1.0" encoding="utf-8"?>
<table xmlns="http://schemas.openxmlformats.org/spreadsheetml/2006/main" id="17" name="Таблица17" displayName="Таблица17" ref="H1:H12" totalsRowShown="0" headerRowDxfId="21" dataDxfId="20" dataCellStyle="Денежный">
  <autoFilter ref="H1:H12"/>
  <tableColumns count="1">
    <tableColumn id="1" name="О" dataDxfId="19" dataCellStyle="Денежный"/>
  </tableColumns>
  <tableStyleInfo name="TableStyleLight21" showFirstColumn="0" showLastColumn="0" showRowStripes="1" showColumnStripes="0"/>
</table>
</file>

<file path=xl/tables/table16.xml><?xml version="1.0" encoding="utf-8"?>
<table xmlns="http://schemas.openxmlformats.org/spreadsheetml/2006/main" id="5" name="Таблица9" displayName="Таблица9" ref="G1:G24" totalsRowShown="0" headerRowDxfId="18" tableBorderDxfId="17">
  <autoFilter ref="G1:G24"/>
  <tableColumns count="1">
    <tableColumn id="1" name="H"/>
  </tableColumns>
  <tableStyleInfo name="TableStyleLight20" showFirstColumn="0" showLastColumn="0" showRowStripes="1" showColumnStripes="0"/>
</table>
</file>

<file path=xl/tables/table17.xml><?xml version="1.0" encoding="utf-8"?>
<table xmlns="http://schemas.openxmlformats.org/spreadsheetml/2006/main" id="12" name="Профильные_системы" displayName="Профильные_системы" ref="A1:F1134" tableType="queryTable" totalsRowShown="0">
  <autoFilter ref="A1:F1134"/>
  <tableColumns count="6">
    <tableColumn id="1" uniqueName="1" name="Название" queryTableFieldId="1" dataDxfId="16"/>
    <tableColumn id="2" uniqueName="2" name="цвет" queryTableFieldId="2" dataDxfId="15"/>
    <tableColumn id="3" uniqueName="3" name="артикул" queryTableFieldId="3" dataDxfId="14"/>
    <tableColumn id="8" uniqueName="8" name="РРЦ Без НДС" queryTableFieldId="14"/>
    <tableColumn id="9" uniqueName="9" name="РРЦ с НДС" queryTableFieldId="15"/>
    <tableColumn id="10" uniqueName="10" name="&quot;0&quot; НДС" queryTableFieldId="16"/>
  </tableColumns>
  <tableStyleInfo name="TableStyleMedium7" showFirstColumn="0" showLastColumn="0" showRowStripes="1" showColumnStripes="0"/>
</table>
</file>

<file path=xl/tables/table18.xml><?xml version="1.0" encoding="utf-8"?>
<table xmlns="http://schemas.openxmlformats.org/spreadsheetml/2006/main" id="2" name="Таблица2" displayName="Таблица2" ref="K1:M1215" totalsRowShown="0" headerRowDxfId="13" dataDxfId="12">
  <autoFilter ref="K1:M1215"/>
  <tableColumns count="3">
    <tableColumn id="1" name="без НДС" dataDxfId="11">
      <calculatedColumnFormula array="1">Профильные_системы[[#This Row],[РРЦ Без НДС]]-Профильные_системы[[#This Row],[РРЦ Без НДС]]*$N$1</calculatedColumnFormula>
    </tableColumn>
    <tableColumn id="2" name="НДС" dataDxfId="10">
      <calculatedColumnFormula array="1">Профильные_системы[[#This Row],[РРЦ с НДС]]-Профильные_системы[[#This Row],[РРЦ с НДС]]*$N$1</calculatedColumnFormula>
    </tableColumn>
    <tableColumn id="3" name="&quot;0&quot; НДС" dataDxfId="9">
      <calculatedColumnFormula array="1">Профильные_системы[[#This Row],["0" НДС]]-Профильные_системы[[#This Row],["0" НДС]]*$N$1</calculatedColumnFormula>
    </tableColumn>
  </tableColumns>
  <tableStyleInfo name="TableStyleLight21" showFirstColumn="0" showLastColumn="0" showRowStripes="1" showColumnStripes="0"/>
</table>
</file>

<file path=xl/tables/table19.xml><?xml version="1.0" encoding="utf-8"?>
<table xmlns="http://schemas.openxmlformats.org/spreadsheetml/2006/main" id="6" name="Таблица11" displayName="Таблица11" ref="Q1:S1215" totalsRowShown="0">
  <autoFilter ref="Q1:S1215"/>
  <tableColumns count="3">
    <tableColumn id="1" name="ЭКО без НДС" dataDxfId="8">
      <calculatedColumnFormula array="1">Профильные_системы[[#This Row],[РРЦ Без НДС]]-Профильные_системы[[#This Row],[РРЦ Без НДС]]*$U$1</calculatedColumnFormula>
    </tableColumn>
    <tableColumn id="2" name="ЭКО НДС" dataDxfId="7">
      <calculatedColumnFormula array="1">Профильные_системы[[#This Row],[РРЦ с НДС]]-Профильные_системы[[#This Row],[РРЦ с НДС]]*$U$1</calculatedColumnFormula>
    </tableColumn>
    <tableColumn id="3" name="&quot;0&quot; НДС" dataDxfId="6">
      <calculatedColumnFormula array="1">Профильные_системы[[#This Row],["0" НДС]]-Профильные_системы[[#This Row],["0" НДС]]*$U$1</calculatedColumnFormula>
    </tableColumn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id="11" name="Таблица4" displayName="Таблица4" ref="B1:B5" totalsRowShown="0" headerRowDxfId="67" dataDxfId="65" headerRowBorderDxfId="66" tableBorderDxfId="64" totalsRowBorderDxfId="63">
  <autoFilter ref="B1:B5"/>
  <tableColumns count="1">
    <tableColumn id="1" name="Smart" dataDxfId="62"/>
  </tableColumns>
  <tableStyleInfo name="TableStyleLight20" showFirstColumn="0" showLastColumn="0" showRowStripes="1" showColumnStripes="0"/>
</table>
</file>

<file path=xl/tables/table20.xml><?xml version="1.0" encoding="utf-8"?>
<table xmlns="http://schemas.openxmlformats.org/spreadsheetml/2006/main" id="15" name="Гардеробная_система_2" displayName="Гардеробная_система_2" ref="A1:G461" tableType="queryTable" totalsRowShown="0">
  <autoFilter ref="A1:G461"/>
  <tableColumns count="7">
    <tableColumn id="1" uniqueName="1" name="Название" queryTableFieldId="1" dataDxfId="5"/>
    <tableColumn id="2" uniqueName="2" name="цвет" queryTableFieldId="2" dataDxfId="4"/>
    <tableColumn id="3" uniqueName="3" name="страна" queryTableFieldId="3" dataDxfId="3"/>
    <tableColumn id="4" uniqueName="4" name="артикул" queryTableFieldId="4" dataDxfId="2"/>
    <tableColumn id="5" uniqueName="5" name="РРЦ Без НДС" queryTableFieldId="5" dataDxfId="1"/>
    <tableColumn id="6" uniqueName="6" name="РРЦ с НДС" queryTableFieldId="6" dataDxfId="0"/>
    <tableColumn id="7" uniqueName="7" name="0 НДС" queryTableFieldId="7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id="13" name="Таблица5" displayName="Таблица5" ref="C1:C37" totalsRowShown="0" headerRowDxfId="61" dataDxfId="59" headerRowBorderDxfId="60" tableBorderDxfId="58" totalsRowBorderDxfId="57" dataCellStyle="Денежный">
  <autoFilter ref="C1:C37"/>
  <tableColumns count="1">
    <tableColumn id="1" name="Flat" dataDxfId="56" dataCellStyle="Денежный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14" name="Таблица7" displayName="Таблица7" ref="D1:D13" totalsRowShown="0" headerRowDxfId="55" headerRowBorderDxfId="54" tableBorderDxfId="53">
  <autoFilter ref="D1:D13"/>
  <tableColumns count="1">
    <tableColumn id="1" name="Fusion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16" name="Таблица8" displayName="Таблица8" ref="E1:E5" totalsRowShown="0" headerRowDxfId="52" headerRowBorderDxfId="51" tableBorderDxfId="50" totalsRowBorderDxfId="49">
  <autoFilter ref="E1:E5"/>
  <tableColumns count="1">
    <tableColumn id="1" name="Avers" dataDxfId="48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18" name="Таблица12" displayName="Таблица12" ref="I1:I21" totalsRowShown="0" headerRowDxfId="47" headerRowBorderDxfId="46" tableBorderDxfId="45" totalsRowBorderDxfId="44">
  <autoFilter ref="I1:I21"/>
  <tableColumns count="1">
    <tableColumn id="1" name="C_ЭКО" dataDxfId="43"/>
  </tableColumns>
  <tableStyleInfo name="TableStyleLight21" showFirstColumn="0" showLastColumn="0" showRowStripes="1" showColumnStripes="0"/>
</table>
</file>

<file path=xl/tables/table7.xml><?xml version="1.0" encoding="utf-8"?>
<table xmlns="http://schemas.openxmlformats.org/spreadsheetml/2006/main" id="19" name="Таблица13" displayName="Таблица13" ref="K1:K6" totalsRowShown="0" headerRowDxfId="42" headerRowBorderDxfId="41" tableBorderDxfId="40" totalsRowBorderDxfId="39">
  <autoFilter ref="K1:K6"/>
  <tableColumns count="1">
    <tableColumn id="1" name="Н_ЭКО" dataDxfId="38"/>
  </tableColumns>
  <tableStyleInfo name="TableStyleLight21" showFirstColumn="0" showLastColumn="0" showRowStripes="1" showColumnStripes="0"/>
</table>
</file>

<file path=xl/tables/table8.xml><?xml version="1.0" encoding="utf-8"?>
<table xmlns="http://schemas.openxmlformats.org/spreadsheetml/2006/main" id="3" name="Таблица3" displayName="Таблица3" ref="R1:R3" totalsRowShown="0">
  <autoFilter ref="R1:R3"/>
  <tableColumns count="1">
    <tableColumn id="1" name="Contour BRAVO"/>
  </tableColumns>
  <tableStyleInfo name="TableStyleLight21" showFirstColumn="0" showLastColumn="0" showRowStripes="1" showColumnStripes="0"/>
</table>
</file>

<file path=xl/tables/table9.xml><?xml version="1.0" encoding="utf-8"?>
<table xmlns="http://schemas.openxmlformats.org/spreadsheetml/2006/main" id="4" name="Таблица6" displayName="Таблица6" ref="S1:S3" totalsRowShown="0">
  <autoFilter ref="S1:S3"/>
  <tableColumns count="1">
    <tableColumn id="1" name="Contour BRAVO, L=4900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table" Target="../tables/table18.xml"/><Relationship Id="rId1" Type="http://schemas.openxmlformats.org/officeDocument/2006/relationships/table" Target="../tables/table1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9"/>
  </sheetPr>
  <dimension ref="A1:S48"/>
  <sheetViews>
    <sheetView workbookViewId="0">
      <selection activeCell="I26" sqref="I26"/>
    </sheetView>
  </sheetViews>
  <sheetFormatPr defaultRowHeight="15" x14ac:dyDescent="0.25"/>
  <cols>
    <col min="1" max="1" width="23.28515625" bestFit="1" customWidth="1"/>
    <col min="2" max="2" width="18.7109375" bestFit="1" customWidth="1"/>
    <col min="3" max="7" width="23.28515625" bestFit="1" customWidth="1"/>
    <col min="8" max="8" width="23.28515625" customWidth="1"/>
    <col min="9" max="9" width="20.42578125" bestFit="1" customWidth="1"/>
    <col min="10" max="10" width="20.42578125" customWidth="1"/>
    <col min="11" max="11" width="17.7109375" bestFit="1" customWidth="1"/>
    <col min="12" max="12" width="18" customWidth="1"/>
    <col min="15" max="15" width="17.7109375" bestFit="1" customWidth="1"/>
    <col min="16" max="16" width="17.42578125" bestFit="1" customWidth="1"/>
    <col min="18" max="18" width="17.7109375" bestFit="1" customWidth="1"/>
    <col min="19" max="19" width="24.42578125" bestFit="1" customWidth="1"/>
  </cols>
  <sheetData>
    <row r="1" spans="1:19" x14ac:dyDescent="0.25">
      <c r="A1" s="205" t="s">
        <v>1334</v>
      </c>
      <c r="B1" s="206" t="s">
        <v>2134</v>
      </c>
      <c r="C1" s="207" t="s">
        <v>1329</v>
      </c>
      <c r="D1" s="205" t="s">
        <v>1330</v>
      </c>
      <c r="E1" s="207" t="s">
        <v>2135</v>
      </c>
      <c r="F1" s="208" t="s">
        <v>1331</v>
      </c>
      <c r="G1" s="636" t="s">
        <v>2185</v>
      </c>
      <c r="H1" s="595" t="s">
        <v>2222</v>
      </c>
      <c r="I1" s="209" t="s">
        <v>1332</v>
      </c>
      <c r="J1" s="465" t="s">
        <v>1760</v>
      </c>
      <c r="K1" s="210" t="s">
        <v>1333</v>
      </c>
      <c r="L1" s="505" t="s">
        <v>2136</v>
      </c>
      <c r="M1" s="504"/>
      <c r="O1" s="210" t="s">
        <v>2159</v>
      </c>
      <c r="P1" t="s">
        <v>2160</v>
      </c>
      <c r="R1" t="s">
        <v>1360</v>
      </c>
      <c r="S1" t="s">
        <v>1359</v>
      </c>
    </row>
    <row r="2" spans="1:19" x14ac:dyDescent="0.25">
      <c r="A2" s="211" t="s">
        <v>3</v>
      </c>
      <c r="B2" s="212" t="s">
        <v>3</v>
      </c>
      <c r="C2" s="212" t="s">
        <v>3</v>
      </c>
      <c r="D2" s="213" t="s">
        <v>3</v>
      </c>
      <c r="E2" s="212" t="s">
        <v>3</v>
      </c>
      <c r="F2" s="212" t="s">
        <v>3</v>
      </c>
      <c r="G2" s="630" t="s">
        <v>3</v>
      </c>
      <c r="H2" s="596" t="s">
        <v>3</v>
      </c>
      <c r="I2" s="212" t="s">
        <v>3</v>
      </c>
      <c r="J2" s="463" t="s">
        <v>3</v>
      </c>
      <c r="K2" s="212" t="s">
        <v>3</v>
      </c>
      <c r="L2" s="506" t="s">
        <v>3</v>
      </c>
      <c r="M2" s="504"/>
      <c r="O2" s="322" t="s">
        <v>3</v>
      </c>
      <c r="P2" t="s">
        <v>3</v>
      </c>
      <c r="R2" t="s">
        <v>3</v>
      </c>
      <c r="S2" t="s">
        <v>3</v>
      </c>
    </row>
    <row r="3" spans="1:19" x14ac:dyDescent="0.25">
      <c r="A3" s="211" t="s">
        <v>16</v>
      </c>
      <c r="B3" s="212" t="s">
        <v>16</v>
      </c>
      <c r="C3" s="212" t="s">
        <v>16</v>
      </c>
      <c r="D3" s="213" t="s">
        <v>5</v>
      </c>
      <c r="E3" s="212" t="s">
        <v>16</v>
      </c>
      <c r="F3" s="214" t="s">
        <v>5</v>
      </c>
      <c r="G3" s="224" t="s">
        <v>16</v>
      </c>
      <c r="H3" s="596" t="s">
        <v>16</v>
      </c>
      <c r="I3" s="212" t="s">
        <v>16</v>
      </c>
      <c r="J3" s="463" t="s">
        <v>7</v>
      </c>
      <c r="K3" s="212" t="s">
        <v>16</v>
      </c>
      <c r="L3" s="506" t="s">
        <v>16</v>
      </c>
      <c r="M3" s="504"/>
      <c r="O3" s="212" t="s">
        <v>11</v>
      </c>
      <c r="P3" t="s">
        <v>7</v>
      </c>
      <c r="R3" t="s">
        <v>11</v>
      </c>
      <c r="S3" t="s">
        <v>11</v>
      </c>
    </row>
    <row r="4" spans="1:19" x14ac:dyDescent="0.25">
      <c r="A4" s="211" t="s">
        <v>11</v>
      </c>
      <c r="B4" s="212" t="s">
        <v>11</v>
      </c>
      <c r="C4" s="212" t="s">
        <v>11</v>
      </c>
      <c r="D4" s="213"/>
      <c r="E4" s="214" t="s">
        <v>11</v>
      </c>
      <c r="F4" s="212"/>
      <c r="G4" s="630" t="s">
        <v>11</v>
      </c>
      <c r="H4" s="596" t="s">
        <v>11</v>
      </c>
      <c r="I4" s="212" t="s">
        <v>11</v>
      </c>
      <c r="J4" s="463"/>
      <c r="K4" s="212" t="s">
        <v>11</v>
      </c>
      <c r="L4" s="502" t="s">
        <v>11</v>
      </c>
      <c r="M4" s="504"/>
      <c r="O4" s="212" t="s">
        <v>7</v>
      </c>
      <c r="P4" t="s">
        <v>5</v>
      </c>
    </row>
    <row r="5" spans="1:19" x14ac:dyDescent="0.25">
      <c r="A5" s="211" t="s">
        <v>29</v>
      </c>
      <c r="B5" s="212" t="s">
        <v>5</v>
      </c>
      <c r="C5" s="212" t="s">
        <v>5</v>
      </c>
      <c r="D5" s="215" t="s">
        <v>19</v>
      </c>
      <c r="E5" s="214" t="s">
        <v>5</v>
      </c>
      <c r="F5" s="292" t="s">
        <v>1168</v>
      </c>
      <c r="G5" s="224" t="s">
        <v>13</v>
      </c>
      <c r="H5" s="596" t="s">
        <v>5</v>
      </c>
      <c r="I5" s="217" t="s">
        <v>9</v>
      </c>
      <c r="J5" s="222"/>
      <c r="K5" s="217" t="s">
        <v>9</v>
      </c>
      <c r="L5" s="504"/>
      <c r="M5" s="504"/>
      <c r="O5" s="214" t="s">
        <v>5</v>
      </c>
    </row>
    <row r="6" spans="1:19" x14ac:dyDescent="0.25">
      <c r="A6" s="211" t="s">
        <v>13</v>
      </c>
      <c r="B6" s="1"/>
      <c r="C6" s="218"/>
      <c r="D6" s="215" t="s">
        <v>25</v>
      </c>
      <c r="E6" s="1"/>
      <c r="F6" s="292" t="s">
        <v>1169</v>
      </c>
      <c r="G6" s="631" t="s">
        <v>29</v>
      </c>
      <c r="I6" s="217" t="s">
        <v>7</v>
      </c>
      <c r="J6" s="222"/>
      <c r="K6" s="219" t="s">
        <v>7</v>
      </c>
      <c r="L6" s="463"/>
      <c r="M6" s="504"/>
    </row>
    <row r="7" spans="1:19" x14ac:dyDescent="0.25">
      <c r="A7" s="220" t="s">
        <v>5</v>
      </c>
      <c r="B7" s="1"/>
      <c r="C7" s="221" t="s">
        <v>34</v>
      </c>
      <c r="D7" s="213" t="s">
        <v>18</v>
      </c>
      <c r="E7" s="1"/>
      <c r="F7" s="217" t="s">
        <v>1170</v>
      </c>
      <c r="G7" s="632" t="s">
        <v>5</v>
      </c>
      <c r="H7" s="216" t="s">
        <v>34</v>
      </c>
      <c r="I7" s="212" t="s">
        <v>603</v>
      </c>
      <c r="J7" s="463"/>
      <c r="K7" s="1"/>
    </row>
    <row r="8" spans="1:19" x14ac:dyDescent="0.25">
      <c r="A8" s="1"/>
      <c r="B8" s="223"/>
      <c r="C8" s="221" t="s">
        <v>36</v>
      </c>
      <c r="D8" s="216" t="s">
        <v>152</v>
      </c>
      <c r="E8" s="1"/>
      <c r="F8" s="292" t="s">
        <v>1171</v>
      </c>
      <c r="G8" s="630"/>
      <c r="H8" s="216" t="s">
        <v>18</v>
      </c>
      <c r="I8" s="212" t="s">
        <v>1086</v>
      </c>
      <c r="J8" s="463"/>
      <c r="K8" s="1"/>
    </row>
    <row r="9" spans="1:19" x14ac:dyDescent="0.25">
      <c r="A9" s="220" t="s">
        <v>34</v>
      </c>
      <c r="B9" s="223"/>
      <c r="C9" s="221" t="s">
        <v>21</v>
      </c>
      <c r="D9" s="223" t="s">
        <v>34</v>
      </c>
      <c r="E9" s="1"/>
      <c r="F9" s="293" t="s">
        <v>1172</v>
      </c>
      <c r="G9" s="632" t="s">
        <v>34</v>
      </c>
      <c r="H9" s="596" t="s">
        <v>152</v>
      </c>
      <c r="I9" s="212" t="s">
        <v>25</v>
      </c>
      <c r="J9" s="463"/>
      <c r="K9" s="1"/>
    </row>
    <row r="10" spans="1:19" x14ac:dyDescent="0.25">
      <c r="A10" s="220" t="s">
        <v>36</v>
      </c>
      <c r="B10" s="223"/>
      <c r="C10" s="221" t="s">
        <v>39</v>
      </c>
      <c r="D10" s="224" t="s">
        <v>14</v>
      </c>
      <c r="E10" s="1"/>
      <c r="F10" s="292"/>
      <c r="G10" s="631" t="s">
        <v>36</v>
      </c>
      <c r="H10" s="216" t="s">
        <v>28</v>
      </c>
      <c r="I10" s="221" t="s">
        <v>38</v>
      </c>
      <c r="J10" s="464"/>
      <c r="K10" s="1"/>
    </row>
    <row r="11" spans="1:19" x14ac:dyDescent="0.25">
      <c r="A11" s="220" t="s">
        <v>21</v>
      </c>
      <c r="B11" s="223"/>
      <c r="C11" s="225" t="s">
        <v>40</v>
      </c>
      <c r="D11" s="216" t="s">
        <v>28</v>
      </c>
      <c r="E11" s="1"/>
      <c r="F11" s="212" t="s">
        <v>28</v>
      </c>
      <c r="G11" s="632" t="s">
        <v>21</v>
      </c>
      <c r="H11" s="216" t="s">
        <v>14</v>
      </c>
      <c r="I11" s="212" t="s">
        <v>31</v>
      </c>
      <c r="J11" s="463"/>
      <c r="K11" s="1"/>
    </row>
    <row r="12" spans="1:19" x14ac:dyDescent="0.25">
      <c r="A12" s="220" t="s">
        <v>39</v>
      </c>
      <c r="B12" s="223"/>
      <c r="C12" s="225" t="s">
        <v>20</v>
      </c>
      <c r="D12" s="216" t="s">
        <v>20</v>
      </c>
      <c r="E12" s="222"/>
      <c r="F12" s="292" t="s">
        <v>14</v>
      </c>
      <c r="G12" s="630" t="s">
        <v>39</v>
      </c>
      <c r="H12" s="216" t="s">
        <v>15</v>
      </c>
      <c r="I12" s="212" t="s">
        <v>27</v>
      </c>
      <c r="J12" s="463"/>
      <c r="K12" s="1"/>
    </row>
    <row r="13" spans="1:19" x14ac:dyDescent="0.25">
      <c r="A13" s="220" t="s">
        <v>40</v>
      </c>
      <c r="B13" s="223"/>
      <c r="C13" s="225" t="s">
        <v>22</v>
      </c>
      <c r="D13" s="216" t="s">
        <v>22</v>
      </c>
      <c r="E13" s="222"/>
      <c r="F13" s="293" t="s">
        <v>15</v>
      </c>
      <c r="G13" s="632" t="s">
        <v>38</v>
      </c>
      <c r="H13" s="216"/>
      <c r="I13" s="217" t="s">
        <v>33</v>
      </c>
      <c r="J13" s="222"/>
      <c r="K13" s="1"/>
    </row>
    <row r="14" spans="1:19" x14ac:dyDescent="0.25">
      <c r="A14" s="220" t="s">
        <v>20</v>
      </c>
      <c r="B14" s="223"/>
      <c r="C14" s="225" t="s">
        <v>25</v>
      </c>
      <c r="D14" s="216"/>
      <c r="E14" s="222"/>
      <c r="F14" s="293" t="s">
        <v>18</v>
      </c>
      <c r="G14" s="631" t="s">
        <v>19</v>
      </c>
      <c r="H14" s="216"/>
      <c r="I14" s="214" t="s">
        <v>1087</v>
      </c>
      <c r="J14" s="463"/>
      <c r="K14" s="1"/>
    </row>
    <row r="15" spans="1:19" x14ac:dyDescent="0.25">
      <c r="A15" s="220" t="s">
        <v>22</v>
      </c>
      <c r="B15" s="223"/>
      <c r="C15" s="225" t="s">
        <v>19</v>
      </c>
      <c r="D15" s="216"/>
      <c r="E15" s="222"/>
      <c r="F15" s="293" t="s">
        <v>152</v>
      </c>
      <c r="G15" s="632" t="s">
        <v>40</v>
      </c>
      <c r="H15" s="216"/>
      <c r="I15" s="212"/>
      <c r="J15" s="463"/>
      <c r="K15" s="1"/>
    </row>
    <row r="16" spans="1:19" x14ac:dyDescent="0.25">
      <c r="A16" s="211" t="s">
        <v>25</v>
      </c>
      <c r="B16" s="223"/>
      <c r="C16" s="225" t="s">
        <v>38</v>
      </c>
      <c r="D16" s="216"/>
      <c r="E16" s="216"/>
      <c r="F16" s="292"/>
      <c r="G16" s="631" t="s">
        <v>20</v>
      </c>
      <c r="H16" s="216"/>
      <c r="I16" s="212" t="s">
        <v>1507</v>
      </c>
      <c r="J16" s="463"/>
      <c r="K16" s="222"/>
    </row>
    <row r="17" spans="1:11" x14ac:dyDescent="0.25">
      <c r="A17" s="211" t="s">
        <v>19</v>
      </c>
      <c r="B17" s="1"/>
      <c r="C17" s="218" t="s">
        <v>18</v>
      </c>
      <c r="D17" s="216"/>
      <c r="E17" s="216"/>
      <c r="F17" s="227" t="s">
        <v>2314</v>
      </c>
      <c r="G17" s="632" t="s">
        <v>22</v>
      </c>
      <c r="H17" s="216"/>
      <c r="I17" s="212" t="s">
        <v>1508</v>
      </c>
      <c r="J17" s="463"/>
      <c r="K17" s="222"/>
    </row>
    <row r="18" spans="1:11" x14ac:dyDescent="0.25">
      <c r="A18" s="211" t="s">
        <v>38</v>
      </c>
      <c r="B18" s="1"/>
      <c r="C18" s="218"/>
      <c r="D18" s="216"/>
      <c r="E18" s="216"/>
      <c r="F18" s="227" t="s">
        <v>2273</v>
      </c>
      <c r="G18" s="631" t="s">
        <v>25</v>
      </c>
      <c r="H18" s="216"/>
      <c r="I18" s="217" t="s">
        <v>1509</v>
      </c>
      <c r="J18" s="222"/>
      <c r="K18" s="222"/>
    </row>
    <row r="19" spans="1:11" x14ac:dyDescent="0.25">
      <c r="A19" s="1" t="s">
        <v>18</v>
      </c>
      <c r="B19" s="1"/>
      <c r="C19" s="218" t="s">
        <v>28</v>
      </c>
      <c r="D19" s="216"/>
      <c r="E19" s="216"/>
      <c r="F19" s="227" t="s">
        <v>1510</v>
      </c>
      <c r="G19" s="632" t="s">
        <v>18</v>
      </c>
      <c r="H19" s="216"/>
      <c r="I19" s="219" t="s">
        <v>1510</v>
      </c>
      <c r="J19" s="222"/>
      <c r="K19" s="222"/>
    </row>
    <row r="20" spans="1:11" x14ac:dyDescent="0.25">
      <c r="A20" s="211"/>
      <c r="B20" s="1"/>
      <c r="C20" s="218" t="s">
        <v>14</v>
      </c>
      <c r="D20" s="216"/>
      <c r="E20" s="216"/>
      <c r="F20" s="227" t="s">
        <v>2274</v>
      </c>
      <c r="G20" s="633" t="s">
        <v>28</v>
      </c>
      <c r="H20" s="594"/>
      <c r="I20" s="217" t="s">
        <v>1671</v>
      </c>
      <c r="J20" s="222"/>
      <c r="K20" s="222"/>
    </row>
    <row r="21" spans="1:11" x14ac:dyDescent="0.25">
      <c r="A21" s="211" t="s">
        <v>28</v>
      </c>
      <c r="B21" s="1"/>
      <c r="C21" s="218" t="s">
        <v>24</v>
      </c>
      <c r="D21" s="216"/>
      <c r="E21" s="216"/>
      <c r="F21" s="227" t="s">
        <v>2275</v>
      </c>
      <c r="G21" s="634" t="s">
        <v>14</v>
      </c>
      <c r="H21" s="594"/>
      <c r="I21" s="219" t="s">
        <v>1672</v>
      </c>
      <c r="J21" s="222"/>
      <c r="K21" s="222"/>
    </row>
    <row r="22" spans="1:11" x14ac:dyDescent="0.25">
      <c r="A22" s="211" t="s">
        <v>14</v>
      </c>
      <c r="B22" s="1"/>
      <c r="C22" s="218" t="s">
        <v>15</v>
      </c>
      <c r="D22" s="216"/>
      <c r="E22" s="216"/>
      <c r="F22" s="231" t="s">
        <v>1507</v>
      </c>
      <c r="G22" s="633" t="s">
        <v>15</v>
      </c>
      <c r="H22" s="594"/>
      <c r="I22" s="222"/>
      <c r="J22" s="222"/>
      <c r="K22" s="222"/>
    </row>
    <row r="23" spans="1:11" x14ac:dyDescent="0.25">
      <c r="A23" s="211" t="s">
        <v>24</v>
      </c>
      <c r="B23" s="1"/>
      <c r="C23" s="228" t="s">
        <v>152</v>
      </c>
      <c r="D23" s="216"/>
      <c r="E23" s="222"/>
      <c r="F23" s="604" t="s">
        <v>2325</v>
      </c>
      <c r="G23" s="635" t="s">
        <v>24</v>
      </c>
      <c r="H23" s="594"/>
      <c r="I23" s="222"/>
      <c r="J23" s="222"/>
      <c r="K23" s="222"/>
    </row>
    <row r="24" spans="1:11" x14ac:dyDescent="0.25">
      <c r="A24" s="211" t="s">
        <v>15</v>
      </c>
      <c r="B24" s="1"/>
      <c r="C24" s="218"/>
      <c r="D24" s="216"/>
      <c r="E24" s="222"/>
      <c r="F24" s="226"/>
      <c r="G24" s="651" t="s">
        <v>2340</v>
      </c>
      <c r="H24" s="226"/>
      <c r="I24" s="222"/>
      <c r="J24" s="222"/>
      <c r="K24" s="222"/>
    </row>
    <row r="25" spans="1:11" x14ac:dyDescent="0.25">
      <c r="A25" s="227" t="s">
        <v>152</v>
      </c>
      <c r="C25" s="218" t="s">
        <v>1168</v>
      </c>
      <c r="D25" s="216"/>
      <c r="E25" s="222"/>
      <c r="F25" s="226"/>
      <c r="G25" s="226"/>
      <c r="H25" s="226"/>
      <c r="I25" s="222"/>
      <c r="J25" s="222"/>
      <c r="K25" s="222"/>
    </row>
    <row r="26" spans="1:11" x14ac:dyDescent="0.25">
      <c r="A26" s="227"/>
      <c r="C26" s="218" t="s">
        <v>1169</v>
      </c>
      <c r="D26" s="216"/>
      <c r="E26" s="222"/>
      <c r="F26" s="226"/>
      <c r="G26" s="226"/>
      <c r="H26" s="226"/>
      <c r="I26" s="222"/>
      <c r="J26" s="222"/>
      <c r="K26" s="222"/>
    </row>
    <row r="27" spans="1:11" x14ac:dyDescent="0.25">
      <c r="A27" s="227" t="s">
        <v>1168</v>
      </c>
      <c r="C27" s="218" t="s">
        <v>1170</v>
      </c>
      <c r="D27" s="216"/>
      <c r="E27" s="230"/>
      <c r="F27" s="226"/>
      <c r="G27" s="226"/>
      <c r="H27" s="226"/>
      <c r="I27" s="222"/>
      <c r="J27" s="222"/>
      <c r="K27" s="222"/>
    </row>
    <row r="28" spans="1:11" x14ac:dyDescent="0.25">
      <c r="A28" s="227" t="s">
        <v>1169</v>
      </c>
      <c r="C28" s="218" t="s">
        <v>1171</v>
      </c>
      <c r="D28" s="216"/>
      <c r="E28" s="230"/>
      <c r="F28" s="226"/>
      <c r="G28" s="226"/>
      <c r="H28" s="226"/>
      <c r="I28" s="222"/>
      <c r="J28" s="222"/>
      <c r="K28" s="222"/>
    </row>
    <row r="29" spans="1:11" x14ac:dyDescent="0.25">
      <c r="A29" s="227" t="s">
        <v>1170</v>
      </c>
      <c r="C29" s="291" t="s">
        <v>1172</v>
      </c>
      <c r="D29" s="1"/>
      <c r="E29" s="233"/>
      <c r="F29" s="226"/>
      <c r="G29" s="226"/>
      <c r="H29" s="226"/>
      <c r="I29" s="222"/>
      <c r="J29" s="222"/>
      <c r="K29" s="222"/>
    </row>
    <row r="30" spans="1:11" x14ac:dyDescent="0.25">
      <c r="A30" s="227" t="s">
        <v>1171</v>
      </c>
      <c r="C30" s="218"/>
      <c r="D30" s="1"/>
      <c r="E30" s="230"/>
      <c r="F30" s="226"/>
      <c r="G30" s="226"/>
      <c r="H30" s="226"/>
      <c r="I30" s="222"/>
      <c r="J30" s="222"/>
      <c r="K30" s="222"/>
    </row>
    <row r="31" spans="1:11" x14ac:dyDescent="0.25">
      <c r="A31" s="231" t="s">
        <v>1172</v>
      </c>
      <c r="C31" s="218" t="s">
        <v>2314</v>
      </c>
      <c r="D31" s="1"/>
      <c r="E31" s="230"/>
      <c r="F31" s="226"/>
      <c r="G31" s="226"/>
      <c r="H31" s="226"/>
      <c r="I31" s="222"/>
      <c r="J31" s="222"/>
      <c r="K31" s="222"/>
    </row>
    <row r="32" spans="1:11" x14ac:dyDescent="0.25">
      <c r="A32" s="227"/>
      <c r="C32" s="218" t="s">
        <v>2273</v>
      </c>
      <c r="D32" s="1"/>
      <c r="E32" s="230"/>
      <c r="F32" s="226"/>
      <c r="G32" s="226"/>
      <c r="H32" s="226"/>
      <c r="I32" s="222"/>
      <c r="J32" s="222"/>
      <c r="K32" s="222"/>
    </row>
    <row r="33" spans="1:11" x14ac:dyDescent="0.25">
      <c r="A33" s="227" t="s">
        <v>2314</v>
      </c>
      <c r="C33" s="218" t="s">
        <v>1510</v>
      </c>
      <c r="D33" s="229"/>
      <c r="E33" s="230"/>
      <c r="F33" s="226"/>
      <c r="G33" s="226"/>
      <c r="H33" s="226"/>
      <c r="I33" s="222"/>
      <c r="J33" s="222"/>
      <c r="K33" s="222"/>
    </row>
    <row r="34" spans="1:11" x14ac:dyDescent="0.25">
      <c r="A34" s="227" t="s">
        <v>2273</v>
      </c>
      <c r="C34" s="218" t="s">
        <v>2274</v>
      </c>
      <c r="D34" s="229"/>
      <c r="E34" s="230"/>
      <c r="F34" s="226"/>
      <c r="G34" s="226"/>
      <c r="H34" s="226"/>
      <c r="I34" s="222"/>
      <c r="J34" s="222"/>
      <c r="K34" s="222"/>
    </row>
    <row r="35" spans="1:11" x14ac:dyDescent="0.25">
      <c r="A35" s="227" t="s">
        <v>1510</v>
      </c>
      <c r="C35" s="218" t="s">
        <v>2275</v>
      </c>
      <c r="D35" s="232"/>
      <c r="E35" s="233"/>
      <c r="F35" s="226"/>
      <c r="G35" s="226"/>
      <c r="H35" s="226"/>
      <c r="I35" s="222"/>
      <c r="J35" s="222"/>
      <c r="K35" s="222"/>
    </row>
    <row r="36" spans="1:11" x14ac:dyDescent="0.25">
      <c r="A36" s="227" t="s">
        <v>2274</v>
      </c>
      <c r="C36" s="291" t="s">
        <v>1507</v>
      </c>
      <c r="D36" s="229"/>
      <c r="E36" s="230"/>
      <c r="F36" s="226"/>
      <c r="G36" s="226"/>
      <c r="H36" s="226"/>
      <c r="I36" s="222"/>
      <c r="J36" s="222"/>
      <c r="K36" s="222"/>
    </row>
    <row r="37" spans="1:11" x14ac:dyDescent="0.25">
      <c r="A37" s="227" t="s">
        <v>2275</v>
      </c>
      <c r="C37" s="651" t="s">
        <v>2340</v>
      </c>
      <c r="D37" s="229"/>
      <c r="E37" s="230"/>
      <c r="F37" s="226"/>
      <c r="G37" s="226"/>
      <c r="H37" s="226"/>
      <c r="I37" s="222"/>
      <c r="J37" s="222"/>
      <c r="K37" s="222"/>
    </row>
    <row r="38" spans="1:11" x14ac:dyDescent="0.25">
      <c r="A38" s="231" t="s">
        <v>1507</v>
      </c>
      <c r="C38" s="229"/>
      <c r="D38" s="232"/>
      <c r="E38" s="233"/>
      <c r="F38" s="226"/>
      <c r="G38" s="226"/>
      <c r="H38" s="226"/>
      <c r="I38" s="222"/>
      <c r="J38" s="222"/>
      <c r="K38" s="222"/>
    </row>
    <row r="39" spans="1:11" x14ac:dyDescent="0.25">
      <c r="A39" s="231" t="s">
        <v>2325</v>
      </c>
      <c r="C39" s="232"/>
      <c r="D39" s="229"/>
      <c r="E39" s="230"/>
      <c r="F39" s="226"/>
      <c r="G39" s="226"/>
      <c r="H39" s="226"/>
      <c r="I39" s="222"/>
      <c r="J39" s="222"/>
      <c r="K39" s="222"/>
    </row>
    <row r="40" spans="1:11" x14ac:dyDescent="0.25">
      <c r="A40" s="231" t="s">
        <v>2340</v>
      </c>
      <c r="C40" s="229"/>
      <c r="D40" s="230"/>
      <c r="E40" s="222"/>
      <c r="F40" s="226"/>
      <c r="G40" s="226"/>
      <c r="H40" s="226"/>
      <c r="I40" s="222"/>
      <c r="J40" s="222"/>
      <c r="K40" s="222"/>
    </row>
    <row r="41" spans="1:11" x14ac:dyDescent="0.25">
      <c r="A41" s="10"/>
      <c r="C41" s="1"/>
      <c r="D41" s="230"/>
      <c r="E41" s="222"/>
      <c r="F41" s="226"/>
      <c r="G41" s="226"/>
      <c r="H41" s="226"/>
      <c r="I41" s="222"/>
      <c r="J41" s="222"/>
      <c r="K41" s="222"/>
    </row>
    <row r="42" spans="1:11" ht="69.95" customHeight="1" x14ac:dyDescent="0.25">
      <c r="A42" s="10"/>
      <c r="B42" s="503"/>
      <c r="D42" s="229"/>
      <c r="F42" s="226"/>
      <c r="G42" s="226"/>
      <c r="H42" s="226"/>
      <c r="I42" s="222"/>
      <c r="J42" s="222"/>
      <c r="K42" s="222"/>
    </row>
    <row r="43" spans="1:11" ht="69.95" customHeight="1" x14ac:dyDescent="0.25">
      <c r="A43" s="10"/>
      <c r="D43" s="229"/>
      <c r="F43" s="226"/>
      <c r="G43" s="226"/>
      <c r="H43" s="226"/>
      <c r="I43" s="222"/>
      <c r="J43" s="222"/>
      <c r="K43" s="222"/>
    </row>
    <row r="44" spans="1:11" ht="69.95" customHeight="1" x14ac:dyDescent="0.25">
      <c r="A44" s="10"/>
      <c r="D44" s="232"/>
      <c r="F44" s="226"/>
      <c r="G44" s="226"/>
      <c r="H44" s="226"/>
      <c r="I44" s="222"/>
      <c r="J44" s="222"/>
      <c r="K44" s="222"/>
    </row>
    <row r="45" spans="1:11" ht="69.95" customHeight="1" x14ac:dyDescent="0.25">
      <c r="A45" s="10"/>
      <c r="D45" s="229"/>
      <c r="F45" s="226"/>
      <c r="G45" s="226"/>
      <c r="H45" s="226"/>
      <c r="I45" s="222"/>
      <c r="J45" s="222"/>
      <c r="K45" s="222"/>
    </row>
    <row r="46" spans="1:11" ht="69.95" customHeight="1" x14ac:dyDescent="0.25">
      <c r="A46" s="10"/>
      <c r="D46" s="1"/>
      <c r="F46" s="222"/>
      <c r="G46" s="222"/>
      <c r="H46" s="226"/>
      <c r="I46" s="222"/>
      <c r="J46" s="222"/>
      <c r="K46" s="222"/>
    </row>
    <row r="47" spans="1:11" ht="69.95" customHeight="1" x14ac:dyDescent="0.25">
      <c r="D47" s="1"/>
      <c r="F47" s="222"/>
      <c r="G47" s="222"/>
      <c r="H47" s="222"/>
      <c r="I47" s="222"/>
      <c r="J47" s="222"/>
      <c r="K47" s="1"/>
    </row>
    <row r="48" spans="1:11" x14ac:dyDescent="0.25">
      <c r="H48" s="222"/>
    </row>
  </sheetData>
  <pageMargins left="0.7" right="0.7" top="0.75" bottom="0.75" header="0.3" footer="0.3"/>
  <pageSetup paperSize="9" orientation="portrait" r:id="rId1"/>
  <tableParts count="1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/>
    <pageSetUpPr fitToPage="1"/>
  </sheetPr>
  <dimension ref="A1:U78"/>
  <sheetViews>
    <sheetView showGridLines="0" showRowColHeaders="0" zoomScaleNormal="100" zoomScaleSheetLayoutView="100" workbookViewId="0">
      <selection activeCell="N12" sqref="N12"/>
    </sheetView>
  </sheetViews>
  <sheetFormatPr defaultRowHeight="18.75" x14ac:dyDescent="0.25"/>
  <cols>
    <col min="1" max="1" width="1.28515625" style="8" customWidth="1"/>
    <col min="2" max="2" width="25.7109375" style="8" customWidth="1"/>
    <col min="3" max="3" width="63.5703125" style="60" customWidth="1"/>
    <col min="4" max="4" width="30" style="15" customWidth="1"/>
    <col min="5" max="5" width="32.28515625" style="15" bestFit="1" customWidth="1"/>
    <col min="6" max="6" width="23.42578125" style="15" bestFit="1" customWidth="1"/>
    <col min="7" max="7" width="12.5703125" style="15" customWidth="1"/>
    <col min="8" max="8" width="9.85546875" style="15" customWidth="1"/>
    <col min="9" max="10" width="21.7109375" style="69" customWidth="1"/>
    <col min="11" max="11" width="1.42578125" style="8" customWidth="1"/>
    <col min="12" max="20" width="9.140625" style="8"/>
    <col min="21" max="21" width="9.140625" style="8" hidden="1" customWidth="1"/>
    <col min="22" max="16384" width="9.140625" style="8"/>
  </cols>
  <sheetData>
    <row r="1" spans="1:21" s="31" customFormat="1" ht="15.75" x14ac:dyDescent="0.25">
      <c r="A1" s="5"/>
      <c r="B1" s="5"/>
      <c r="C1" s="44"/>
      <c r="D1" s="6"/>
      <c r="E1" s="6"/>
      <c r="F1" s="6"/>
      <c r="G1" s="6"/>
      <c r="H1" s="687" t="str">
        <f>'Система "Стандарт"'!L1</f>
        <v xml:space="preserve"> </v>
      </c>
      <c r="I1" s="687"/>
      <c r="J1" s="687"/>
      <c r="K1" s="5"/>
      <c r="U1" s="31" t="s">
        <v>161</v>
      </c>
    </row>
    <row r="2" spans="1:21" s="31" customFormat="1" ht="15.75" x14ac:dyDescent="0.25">
      <c r="A2" s="5"/>
      <c r="B2" s="5"/>
      <c r="C2" s="44"/>
      <c r="D2" s="6"/>
      <c r="E2" s="6"/>
      <c r="F2" s="6"/>
      <c r="G2" s="6"/>
      <c r="H2" s="687" t="str">
        <f>'Система "Стандарт"'!L2</f>
        <v>ред. 13.12.2023 цены от 22.08.2023 г.</v>
      </c>
      <c r="I2" s="687"/>
      <c r="J2" s="687"/>
      <c r="K2" s="5"/>
      <c r="U2" s="31" t="s">
        <v>162</v>
      </c>
    </row>
    <row r="3" spans="1:21" s="31" customFormat="1" ht="15.75" x14ac:dyDescent="0.25">
      <c r="A3" s="5"/>
      <c r="B3" s="5"/>
      <c r="C3" s="44"/>
      <c r="D3" s="6"/>
      <c r="E3" s="6"/>
      <c r="F3" s="6"/>
      <c r="G3" s="6"/>
      <c r="H3" s="6"/>
      <c r="I3" s="6"/>
      <c r="J3" s="5"/>
      <c r="K3" s="5"/>
      <c r="U3" s="31" t="s">
        <v>1727</v>
      </c>
    </row>
    <row r="4" spans="1:21" s="31" customFormat="1" ht="15.75" x14ac:dyDescent="0.25">
      <c r="A4" s="5"/>
      <c r="B4" s="5"/>
      <c r="C4" s="44"/>
      <c r="D4" s="6"/>
      <c r="E4" s="5"/>
      <c r="F4" s="5"/>
      <c r="G4" s="6"/>
      <c r="H4" s="6"/>
      <c r="I4" s="6"/>
      <c r="J4" s="285" t="s">
        <v>1336</v>
      </c>
      <c r="K4" s="5"/>
    </row>
    <row r="5" spans="1:21" s="31" customFormat="1" ht="15.75" x14ac:dyDescent="0.25">
      <c r="A5" s="5"/>
      <c r="B5" s="5"/>
      <c r="C5" s="44"/>
      <c r="D5" s="6"/>
      <c r="E5" s="6"/>
      <c r="F5" s="6"/>
      <c r="G5" s="6"/>
      <c r="H5" s="6"/>
      <c r="I5" s="6"/>
      <c r="J5" s="285" t="s">
        <v>1337</v>
      </c>
      <c r="K5" s="5"/>
    </row>
    <row r="6" spans="1:21" s="31" customFormat="1" ht="15.75" x14ac:dyDescent="0.25">
      <c r="A6" s="5"/>
      <c r="B6" s="5"/>
      <c r="C6" s="44"/>
      <c r="D6" s="6"/>
      <c r="E6" s="6"/>
      <c r="F6" s="6"/>
      <c r="G6" s="6"/>
      <c r="H6" s="6"/>
      <c r="I6" s="6"/>
      <c r="J6" s="285" t="s">
        <v>1338</v>
      </c>
      <c r="K6" s="5"/>
    </row>
    <row r="7" spans="1:21" s="31" customFormat="1" ht="15.75" x14ac:dyDescent="0.25">
      <c r="A7" s="5"/>
      <c r="B7" s="694" t="s">
        <v>158</v>
      </c>
      <c r="C7" s="695"/>
      <c r="D7" s="275"/>
      <c r="E7" s="6"/>
      <c r="F7" s="6"/>
      <c r="G7" s="6"/>
      <c r="H7" s="6"/>
      <c r="I7" s="6"/>
      <c r="J7" s="285" t="s">
        <v>1339</v>
      </c>
      <c r="K7" s="5"/>
    </row>
    <row r="8" spans="1:21" s="31" customFormat="1" ht="15.75" x14ac:dyDescent="0.25">
      <c r="A8" s="5"/>
      <c r="B8" s="202"/>
      <c r="C8" s="202"/>
      <c r="D8" s="202"/>
      <c r="E8" s="6"/>
      <c r="F8" s="6"/>
      <c r="G8" s="6"/>
      <c r="H8" s="6"/>
      <c r="I8" s="6"/>
      <c r="J8" s="285" t="s">
        <v>1340</v>
      </c>
      <c r="K8" s="5"/>
    </row>
    <row r="9" spans="1:21" s="31" customFormat="1" ht="15.75" x14ac:dyDescent="0.25">
      <c r="A9" s="5"/>
      <c r="B9" s="694" t="s">
        <v>159</v>
      </c>
      <c r="C9" s="695"/>
      <c r="D9" s="512"/>
      <c r="E9" s="6"/>
      <c r="F9" s="6"/>
      <c r="G9" s="6"/>
      <c r="H9" s="6"/>
      <c r="I9" s="6"/>
      <c r="J9" s="6"/>
      <c r="K9" s="5"/>
    </row>
    <row r="10" spans="1:21" s="31" customFormat="1" ht="15.75" x14ac:dyDescent="0.25">
      <c r="A10" s="5"/>
      <c r="B10" s="5"/>
      <c r="C10" s="44"/>
      <c r="D10" s="6"/>
      <c r="E10" s="6"/>
      <c r="F10" s="6"/>
      <c r="G10" s="6"/>
      <c r="H10" s="6"/>
      <c r="I10" s="6"/>
      <c r="J10" s="6"/>
      <c r="K10" s="5"/>
    </row>
    <row r="11" spans="1:21" s="31" customFormat="1" ht="21" customHeight="1" x14ac:dyDescent="0.25">
      <c r="A11" s="5"/>
      <c r="B11" s="670" t="str">
        <f>IF(D11=U1,"тип цен с НДС",IF(D11=U2,"тип цен без НДС","тип цен с 0 НДС"))</f>
        <v>тип цен без НДС</v>
      </c>
      <c r="C11" s="672"/>
      <c r="D11" s="402" t="str">
        <f>'Система "Стандарт"'!$D$12</f>
        <v>Без НДС</v>
      </c>
      <c r="E11" s="6"/>
      <c r="F11" s="670" t="s">
        <v>1327</v>
      </c>
      <c r="G11" s="671"/>
      <c r="H11" s="671"/>
      <c r="I11" s="672"/>
      <c r="J11" s="242">
        <f>'Система "Стандарт"'!$N$12</f>
        <v>0</v>
      </c>
      <c r="K11" s="5"/>
    </row>
    <row r="12" spans="1:21" x14ac:dyDescent="0.25">
      <c r="A12" s="3"/>
      <c r="B12" s="3"/>
      <c r="C12" s="54"/>
      <c r="D12" s="202"/>
      <c r="E12" s="202"/>
      <c r="F12" s="202"/>
      <c r="G12" s="202"/>
      <c r="H12" s="202"/>
      <c r="I12" s="67"/>
      <c r="J12" s="67"/>
      <c r="K12" s="3"/>
    </row>
    <row r="13" spans="1:21" ht="30" customHeight="1" x14ac:dyDescent="0.25">
      <c r="A13" s="3"/>
      <c r="B13" s="155"/>
      <c r="C13" s="156"/>
      <c r="D13" s="156" t="s">
        <v>617</v>
      </c>
      <c r="E13" s="156"/>
      <c r="F13" s="156"/>
      <c r="G13" s="156"/>
      <c r="H13" s="156"/>
      <c r="I13" s="76"/>
      <c r="J13" s="77"/>
      <c r="K13" s="3"/>
    </row>
    <row r="14" spans="1:21" ht="37.5" customHeight="1" x14ac:dyDescent="0.25">
      <c r="A14" s="3"/>
      <c r="B14" s="332" t="s">
        <v>364</v>
      </c>
      <c r="C14" s="332" t="s">
        <v>358</v>
      </c>
      <c r="D14" s="332" t="s">
        <v>359</v>
      </c>
      <c r="E14" s="332" t="s">
        <v>360</v>
      </c>
      <c r="F14" s="295" t="s">
        <v>361</v>
      </c>
      <c r="G14" s="295" t="s">
        <v>401</v>
      </c>
      <c r="H14" s="295" t="s">
        <v>362</v>
      </c>
      <c r="I14" s="295" t="s">
        <v>1345</v>
      </c>
      <c r="J14" s="295" t="s">
        <v>1346</v>
      </c>
      <c r="K14" s="3"/>
    </row>
    <row r="15" spans="1:21" ht="24.95" customHeight="1" x14ac:dyDescent="0.25">
      <c r="A15" s="3"/>
      <c r="B15" s="773"/>
      <c r="C15" s="520" t="s">
        <v>597</v>
      </c>
      <c r="D15" s="521" t="s">
        <v>3</v>
      </c>
      <c r="E15" s="521" t="str">
        <f t="array" ref="E15">INDEX(Профильные_системы[артикул],MATCH('Фасадный профиль'!$C15&amp;'Фасадный профиль'!$D15,Профильные_системы[Название]&amp;Профильные_системы[цвет],0),0)</f>
        <v>DE0559.VP540.SLMAN.CJ</v>
      </c>
      <c r="F15" s="748" t="s">
        <v>618</v>
      </c>
      <c r="G15" s="521">
        <v>5.4</v>
      </c>
      <c r="H15" s="521" t="s">
        <v>369</v>
      </c>
      <c r="I15" s="335">
        <f t="array" ref="I15">IF($D$11=$U$2,INDEX(Профильные_системы[РРЦ Без НДС],MATCH(C15&amp;D15,Профильные_системы[Название]&amp;Профильные_системы[цвет],0)),IF($D$11=$U$1,INDEX(Профильные_системы[РРЦ с НДС],MATCH(C15&amp;D15,Профильные_системы[Название]&amp;Профильные_системы[цвет],0)),IF($D$11=$U$3,INDEX(Профильные_системы["0" НДС],MATCH(C15&amp;D15,Профильные_системы[Название]&amp;Профильные_системы[цвет],0)),0)))</f>
        <v>1473.16</v>
      </c>
      <c r="J15" s="335">
        <f>I15-I15*$J$11</f>
        <v>1473.16</v>
      </c>
      <c r="K15" s="3"/>
    </row>
    <row r="16" spans="1:21" ht="24.95" customHeight="1" x14ac:dyDescent="0.25">
      <c r="A16" s="3"/>
      <c r="B16" s="774"/>
      <c r="C16" s="520" t="s">
        <v>597</v>
      </c>
      <c r="D16" s="521" t="s">
        <v>5</v>
      </c>
      <c r="E16" s="521" t="str">
        <f t="array" ref="E16">INDEX(Профильные_системы[артикул],MATCH('Фасадный профиль'!$C16&amp;'Фасадный профиль'!$D16,Профильные_системы[Название]&amp;Профильные_системы[цвет],0),0)</f>
        <v>DE0559.VP540.BKSPC.CJ</v>
      </c>
      <c r="F16" s="749"/>
      <c r="G16" s="521">
        <v>5.4</v>
      </c>
      <c r="H16" s="521" t="s">
        <v>369</v>
      </c>
      <c r="I16" s="335">
        <f t="array" ref="I16">IF($D$11=$U$2,INDEX(Профильные_системы[РРЦ Без НДС],MATCH(C16&amp;D16,Профильные_системы[Название]&amp;Профильные_системы[цвет],0)),IF($D$11=$U$1,INDEX(Профильные_системы[РРЦ с НДС],MATCH(C16&amp;D16,Профильные_системы[Название]&amp;Профильные_системы[цвет],0)),IF($D$11=$U$3,INDEX(Профильные_системы["0" НДС],MATCH(C16&amp;D16,Профильные_системы[Название]&amp;Профильные_системы[цвет],0)),0)))</f>
        <v>1626.05</v>
      </c>
      <c r="J16" s="335">
        <f t="shared" ref="J16:J59" si="0">I16-I16*$J$11</f>
        <v>1626.05</v>
      </c>
      <c r="K16" s="3"/>
    </row>
    <row r="17" spans="1:11" ht="24.95" customHeight="1" x14ac:dyDescent="0.25">
      <c r="A17" s="3"/>
      <c r="B17" s="775"/>
      <c r="C17" s="520" t="s">
        <v>597</v>
      </c>
      <c r="D17" s="521" t="s">
        <v>11</v>
      </c>
      <c r="E17" s="521" t="str">
        <f t="array" ref="E17">INDEX(Профильные_системы[артикул],MATCH('Фасадный профиль'!$C17&amp;'Фасадный профиль'!$D17,Профильные_системы[Название]&amp;Профильные_системы[цвет],0),0)</f>
        <v>DE0559.VP540.CHMAN.CJ</v>
      </c>
      <c r="F17" s="750"/>
      <c r="G17" s="521">
        <v>5.4</v>
      </c>
      <c r="H17" s="521" t="s">
        <v>369</v>
      </c>
      <c r="I17" s="335">
        <f t="array" ref="I17">IF($D$11=$U$2,INDEX(Профильные_системы[РРЦ Без НДС],MATCH(C17&amp;D17,Профильные_системы[Название]&amp;Профильные_системы[цвет],0)),IF($D$11=$U$1,INDEX(Профильные_системы[РРЦ с НДС],MATCH(C17&amp;D17,Профильные_системы[Название]&amp;Профильные_системы[цвет],0)),IF($D$11=$U$3,INDEX(Профильные_системы["0" НДС],MATCH(C17&amp;D17,Профильные_системы[Название]&amp;Профильные_системы[цвет],0)),0)))</f>
        <v>1499.55</v>
      </c>
      <c r="J17" s="335">
        <f t="shared" si="0"/>
        <v>1499.55</v>
      </c>
      <c r="K17" s="3"/>
    </row>
    <row r="18" spans="1:11" ht="24.95" customHeight="1" x14ac:dyDescent="0.25">
      <c r="A18" s="3"/>
      <c r="B18" s="773"/>
      <c r="C18" s="520" t="s">
        <v>600</v>
      </c>
      <c r="D18" s="521" t="s">
        <v>3</v>
      </c>
      <c r="E18" s="521" t="str">
        <f t="array" ref="E18">INDEX(Профильные_системы[артикул],MATCH('Фасадный профиль'!$C18&amp;'Фасадный профиль'!$D18,Профильные_системы[Название]&amp;Профильные_системы[цвет],0),0)</f>
        <v>DE0558.VP540.SLMAN.CJ</v>
      </c>
      <c r="F18" s="748" t="s">
        <v>618</v>
      </c>
      <c r="G18" s="521">
        <v>5.4</v>
      </c>
      <c r="H18" s="521" t="s">
        <v>369</v>
      </c>
      <c r="I18" s="335">
        <f t="array" ref="I18">IF($D$11=$U$2,INDEX(Профильные_системы[РРЦ Без НДС],MATCH(C18&amp;D18,Профильные_системы[Название]&amp;Профильные_системы[цвет],0)),IF($D$11=$U$1,INDEX(Профильные_системы[РРЦ с НДС],MATCH(C18&amp;D18,Профильные_системы[Название]&amp;Профильные_системы[цвет],0)),IF($D$11=$U$3,INDEX(Профильные_системы["0" НДС],MATCH(C18&amp;D18,Профильные_системы[Название]&amp;Профильные_системы[цвет],0)),0)))</f>
        <v>784.15</v>
      </c>
      <c r="J18" s="335">
        <f t="shared" si="0"/>
        <v>784.15</v>
      </c>
      <c r="K18" s="3"/>
    </row>
    <row r="19" spans="1:11" ht="24.95" customHeight="1" x14ac:dyDescent="0.25">
      <c r="A19" s="3"/>
      <c r="B19" s="774"/>
      <c r="C19" s="520" t="s">
        <v>600</v>
      </c>
      <c r="D19" s="521" t="s">
        <v>5</v>
      </c>
      <c r="E19" s="521" t="str">
        <f t="array" ref="E19">INDEX(Профильные_системы[артикул],MATCH('Фасадный профиль'!$C19&amp;'Фасадный профиль'!$D19,Профильные_системы[Название]&amp;Профильные_системы[цвет],0),0)</f>
        <v>DE0558.VP540.BKSPC.CJ</v>
      </c>
      <c r="F19" s="749"/>
      <c r="G19" s="521">
        <v>5.4</v>
      </c>
      <c r="H19" s="521" t="s">
        <v>369</v>
      </c>
      <c r="I19" s="335">
        <f t="array" ref="I19">IF($D$11=$U$2,INDEX(Профильные_системы[РРЦ Без НДС],MATCH(C19&amp;D19,Профильные_системы[Название]&amp;Профильные_системы[цвет],0)),IF($D$11=$U$1,INDEX(Профильные_системы[РРЦ с НДС],MATCH(C19&amp;D19,Профильные_системы[Название]&amp;Профильные_системы[цвет],0)),IF($D$11=$U$3,INDEX(Профильные_системы["0" НДС],MATCH(C19&amp;D19,Профильные_системы[Название]&amp;Профильные_системы[цвет],0)),0)))</f>
        <v>865.2</v>
      </c>
      <c r="J19" s="335">
        <f t="shared" si="0"/>
        <v>865.2</v>
      </c>
      <c r="K19" s="3"/>
    </row>
    <row r="20" spans="1:11" ht="24.95" customHeight="1" x14ac:dyDescent="0.25">
      <c r="A20" s="3"/>
      <c r="B20" s="775"/>
      <c r="C20" s="520" t="s">
        <v>600</v>
      </c>
      <c r="D20" s="521" t="s">
        <v>11</v>
      </c>
      <c r="E20" s="521" t="str">
        <f t="array" ref="E20">INDEX(Профильные_системы[артикул],MATCH('Фасадный профиль'!$C20&amp;'Фасадный профиль'!$D20,Профильные_системы[Название]&amp;Профильные_системы[цвет],0),0)</f>
        <v>DE0558.VP540.CHMAN.CJ</v>
      </c>
      <c r="F20" s="750"/>
      <c r="G20" s="521">
        <v>5.4</v>
      </c>
      <c r="H20" s="521" t="s">
        <v>369</v>
      </c>
      <c r="I20" s="335">
        <f t="array" ref="I20">IF($D$11=$U$2,INDEX(Профильные_системы[РРЦ Без НДС],MATCH(C20&amp;D20,Профильные_системы[Название]&amp;Профильные_системы[цвет],0)),IF($D$11=$U$1,INDEX(Профильные_системы[РРЦ с НДС],MATCH(C20&amp;D20,Профильные_системы[Название]&amp;Профильные_системы[цвет],0)),IF($D$11=$U$3,INDEX(Профильные_системы["0" НДС],MATCH(C20&amp;D20,Профильные_системы[Название]&amp;Профильные_системы[цвет],0)),0)))</f>
        <v>798.32</v>
      </c>
      <c r="J20" s="335">
        <f t="shared" si="0"/>
        <v>798.32</v>
      </c>
      <c r="K20" s="3"/>
    </row>
    <row r="21" spans="1:11" ht="24.95" customHeight="1" x14ac:dyDescent="0.25">
      <c r="A21" s="3"/>
      <c r="B21" s="773"/>
      <c r="C21" s="520" t="s">
        <v>1204</v>
      </c>
      <c r="D21" s="521" t="s">
        <v>18</v>
      </c>
      <c r="E21" s="521" t="str">
        <f t="array" ref="E21">INDEX(Профильные_системы[артикул],MATCH('Фасадный профиль'!$C21&amp;'Фасадный профиль'!$D21,Профильные_системы[Название]&amp;Профильные_системы[цвет],0),0)</f>
        <v>DE0251.AP270.WHM00.CS</v>
      </c>
      <c r="F21" s="521" t="s">
        <v>620</v>
      </c>
      <c r="G21" s="521">
        <v>2.7</v>
      </c>
      <c r="H21" s="521" t="s">
        <v>369</v>
      </c>
      <c r="I21" s="335">
        <f t="array" ref="I21">IF($D$11=$U$2,INDEX(Профильные_системы[РРЦ Без НДС],MATCH(C21&amp;D21,Профильные_системы[Название]&amp;Профильные_системы[цвет],0)),IF($D$11=$U$1,INDEX(Профильные_системы[РРЦ с НДС],MATCH(C21&amp;D21,Профильные_системы[Название]&amp;Профильные_системы[цвет],0)),IF($D$11=$U$3,INDEX(Профильные_системы["0" НДС],MATCH(C21&amp;D21,Профильные_системы[Название]&amp;Профильные_системы[цвет],0)),0)))</f>
        <v>793.84</v>
      </c>
      <c r="J21" s="335">
        <f t="shared" si="0"/>
        <v>793.84</v>
      </c>
      <c r="K21" s="3"/>
    </row>
    <row r="22" spans="1:11" ht="24.95" customHeight="1" x14ac:dyDescent="0.25">
      <c r="A22" s="3"/>
      <c r="B22" s="775"/>
      <c r="C22" s="520" t="s">
        <v>1204</v>
      </c>
      <c r="D22" s="521" t="s">
        <v>5</v>
      </c>
      <c r="E22" s="521" t="str">
        <f t="array" ref="E22">INDEX(Профильные_системы[артикул],MATCH('Фасадный профиль'!$C22&amp;'Фасадный профиль'!$D22,Профильные_системы[Название]&amp;Профильные_системы[цвет],0),0)</f>
        <v>DE0251.AP270.BKM00.CS</v>
      </c>
      <c r="F22" s="521" t="s">
        <v>620</v>
      </c>
      <c r="G22" s="521">
        <v>2.7</v>
      </c>
      <c r="H22" s="521" t="s">
        <v>369</v>
      </c>
      <c r="I22" s="335">
        <f t="array" ref="I22">IF($D$11=$U$2,INDEX(Профильные_системы[РРЦ Без НДС],MATCH(C22&amp;D22,Профильные_системы[Название]&amp;Профильные_системы[цвет],0)),IF($D$11=$U$1,INDEX(Профильные_системы[РРЦ с НДС],MATCH(C22&amp;D22,Профильные_системы[Название]&amp;Профильные_системы[цвет],0)),IF($D$11=$U$3,INDEX(Профильные_системы["0" НДС],MATCH(C22&amp;D22,Профильные_системы[Название]&amp;Профильные_системы[цвет],0)),0)))</f>
        <v>793.84</v>
      </c>
      <c r="J22" s="335">
        <f t="shared" si="0"/>
        <v>793.84</v>
      </c>
      <c r="K22" s="3"/>
    </row>
    <row r="23" spans="1:11" ht="24.95" customHeight="1" x14ac:dyDescent="0.25">
      <c r="A23" s="3"/>
      <c r="B23" s="773"/>
      <c r="C23" s="520" t="s">
        <v>604</v>
      </c>
      <c r="D23" s="521" t="s">
        <v>3</v>
      </c>
      <c r="E23" s="521" t="str">
        <f t="array" ref="E23">INDEX(Профильные_системы[артикул],MATCH('Фасадный профиль'!$C23&amp;'Фасадный профиль'!$D23,Профильные_системы[Название]&amp;Профильные_системы[цвет],0),0)</f>
        <v>DE0253.VS000.SLMPC.CN</v>
      </c>
      <c r="F23" s="521" t="s">
        <v>622</v>
      </c>
      <c r="G23" s="521"/>
      <c r="H23" s="521" t="s">
        <v>367</v>
      </c>
      <c r="I23" s="335">
        <f t="array" ref="I23">IF($D$11=$U$2,INDEX(Профильные_системы[РРЦ Без НДС],MATCH(C23&amp;D23,Профильные_системы[Название]&amp;Профильные_системы[цвет],0)),IF($D$11=$U$1,INDEX(Профильные_системы[РРЦ с НДС],MATCH(C23&amp;D23,Профильные_системы[Название]&amp;Профильные_системы[цвет],0)),IF($D$11=$U$3,INDEX(Профильные_системы["0" НДС],MATCH(C23&amp;D23,Профильные_системы[Название]&amp;Профильные_системы[цвет],0)),0)))</f>
        <v>757.85</v>
      </c>
      <c r="J23" s="335">
        <f t="shared" si="0"/>
        <v>757.85</v>
      </c>
      <c r="K23" s="3"/>
    </row>
    <row r="24" spans="1:11" ht="24.95" customHeight="1" x14ac:dyDescent="0.25">
      <c r="A24" s="3"/>
      <c r="B24" s="774"/>
      <c r="C24" s="520" t="s">
        <v>604</v>
      </c>
      <c r="D24" s="521" t="s">
        <v>5</v>
      </c>
      <c r="E24" s="521" t="str">
        <f t="array" ref="E24">INDEX(Профильные_системы[артикул],MATCH('Фасадный профиль'!$C24&amp;'Фасадный профиль'!$D24,Профильные_системы[Название]&amp;Профильные_системы[цвет],0),0)</f>
        <v>DE0253.VS000.BKSPC.CS</v>
      </c>
      <c r="F24" s="521" t="s">
        <v>622</v>
      </c>
      <c r="G24" s="521"/>
      <c r="H24" s="521" t="s">
        <v>367</v>
      </c>
      <c r="I24" s="335">
        <f t="array" ref="I24">IF($D$11=$U$2,INDEX(Профильные_системы[РРЦ Без НДС],MATCH(C24&amp;D24,Профильные_системы[Название]&amp;Профильные_системы[цвет],0)),IF($D$11=$U$1,INDEX(Профильные_системы[РРЦ с НДС],MATCH(C24&amp;D24,Профильные_системы[Название]&amp;Профильные_системы[цвет],0)),IF($D$11=$U$3,INDEX(Профильные_системы["0" НДС],MATCH(C24&amp;D24,Профильные_системы[Название]&amp;Профильные_системы[цвет],0)),0)))</f>
        <v>682.07</v>
      </c>
      <c r="J24" s="335">
        <f t="shared" si="0"/>
        <v>682.07</v>
      </c>
      <c r="K24" s="3"/>
    </row>
    <row r="25" spans="1:11" ht="24.95" customHeight="1" x14ac:dyDescent="0.25">
      <c r="A25" s="3"/>
      <c r="B25" s="775"/>
      <c r="C25" s="520" t="s">
        <v>604</v>
      </c>
      <c r="D25" s="521" t="s">
        <v>11</v>
      </c>
      <c r="E25" s="521" t="str">
        <f t="array" ref="E25">INDEX(Профильные_системы[артикул],MATCH('Фасадный профиль'!$C25&amp;'Фасадный профиль'!$D25,Профильные_системы[Название]&amp;Профильные_системы[цвет],0),0)</f>
        <v>DE0253.VS000.CHMPC.CS</v>
      </c>
      <c r="F25" s="521" t="s">
        <v>622</v>
      </c>
      <c r="G25" s="521"/>
      <c r="H25" s="521" t="s">
        <v>367</v>
      </c>
      <c r="I25" s="335">
        <f t="array" ref="I25">IF($D$11=$U$2,INDEX(Профильные_системы[РРЦ Без НДС],MATCH(C25&amp;D25,Профильные_системы[Название]&amp;Профильные_системы[цвет],0)),IF($D$11=$U$1,INDEX(Профильные_системы[РРЦ с НДС],MATCH(C25&amp;D25,Профильные_системы[Название]&amp;Профильные_системы[цвет],0)),IF($D$11=$U$3,INDEX(Профильные_системы["0" НДС],MATCH(C25&amp;D25,Профильные_системы[Название]&amp;Профильные_системы[цвет],0)),0)))</f>
        <v>682.07</v>
      </c>
      <c r="J25" s="335">
        <f t="shared" si="0"/>
        <v>682.07</v>
      </c>
      <c r="K25" s="3"/>
    </row>
    <row r="26" spans="1:11" ht="30" customHeight="1" x14ac:dyDescent="0.25">
      <c r="A26" s="3"/>
      <c r="B26" s="776"/>
      <c r="C26" s="520" t="s">
        <v>608</v>
      </c>
      <c r="D26" s="521" t="s">
        <v>3</v>
      </c>
      <c r="E26" s="521" t="str">
        <f t="array" ref="E26">INDEX(Профильные_системы[артикул],MATCH('Фасадный профиль'!$C26&amp;'Фасадный профиль'!$D26,Профильные_системы[Название]&amp;Профильные_системы[цвет],0),0)</f>
        <v>DA0296.VP580.SLMAN.CJ</v>
      </c>
      <c r="F26" s="521" t="s">
        <v>621</v>
      </c>
      <c r="G26" s="521">
        <v>5.8</v>
      </c>
      <c r="H26" s="521" t="s">
        <v>369</v>
      </c>
      <c r="I26" s="335">
        <f t="array" ref="I26">IF($D$11=$U$2,INDEX(Профильные_системы[РРЦ Без НДС],MATCH(C26&amp;D26,Профильные_системы[Название]&amp;Профильные_системы[цвет],0)),IF($D$11=$U$1,INDEX(Профильные_системы[РРЦ с НДС],MATCH(C26&amp;D26,Профильные_системы[Название]&amp;Профильные_системы[цвет],0)),IF($D$11=$U$3,INDEX(Профильные_системы["0" НДС],MATCH(C26&amp;D26,Профильные_системы[Название]&amp;Профильные_системы[цвет],0)),0)))</f>
        <v>1027.31</v>
      </c>
      <c r="J26" s="335">
        <f t="shared" si="0"/>
        <v>1027.31</v>
      </c>
      <c r="K26" s="3"/>
    </row>
    <row r="27" spans="1:11" ht="30" customHeight="1" x14ac:dyDescent="0.25">
      <c r="A27" s="3"/>
      <c r="B27" s="776"/>
      <c r="C27" s="520" t="s">
        <v>610</v>
      </c>
      <c r="D27" s="521" t="s">
        <v>3</v>
      </c>
      <c r="E27" s="521" t="str">
        <f t="array" ref="E27">INDEX(Профильные_системы[артикул],MATCH('Фасадный профиль'!$C27&amp;'Фасадный профиль'!$D27,Профильные_системы[Название]&amp;Профильные_системы[цвет],0),0)</f>
        <v>DA0295.VP580.SLMAN.CJ</v>
      </c>
      <c r="F27" s="521" t="s">
        <v>621</v>
      </c>
      <c r="G27" s="521">
        <v>5.8</v>
      </c>
      <c r="H27" s="521" t="s">
        <v>369</v>
      </c>
      <c r="I27" s="335">
        <f t="array" ref="I27">IF($D$11=$U$2,INDEX(Профильные_системы[РРЦ Без НДС],MATCH(C27&amp;D27,Профильные_системы[Название]&amp;Профильные_системы[цвет],0)),IF($D$11=$U$1,INDEX(Профильные_системы[РРЦ с НДС],MATCH(C27&amp;D27,Профильные_системы[Название]&amp;Профильные_системы[цвет],0)),IF($D$11=$U$3,INDEX(Профильные_системы["0" НДС],MATCH(C27&amp;D27,Профильные_системы[Название]&amp;Профильные_системы[цвет],0)),0)))</f>
        <v>1062.74</v>
      </c>
      <c r="J27" s="335">
        <f t="shared" si="0"/>
        <v>1062.74</v>
      </c>
      <c r="K27" s="3"/>
    </row>
    <row r="28" spans="1:11" ht="60" customHeight="1" x14ac:dyDescent="0.25">
      <c r="A28" s="3"/>
      <c r="B28" s="68"/>
      <c r="C28" s="520" t="s">
        <v>606</v>
      </c>
      <c r="D28" s="521" t="s">
        <v>3</v>
      </c>
      <c r="E28" s="521" t="str">
        <f t="array" ref="E28">INDEX(Профильные_системы[артикул],MATCH('Фасадный профиль'!$C28&amp;'Фасадный профиль'!$D28,Профильные_системы[Название]&amp;Профильные_системы[цвет],0),0)</f>
        <v>DA0298.VP580.SLMAN.CJ</v>
      </c>
      <c r="F28" s="521" t="s">
        <v>583</v>
      </c>
      <c r="G28" s="521">
        <v>5.8</v>
      </c>
      <c r="H28" s="521" t="s">
        <v>369</v>
      </c>
      <c r="I28" s="335">
        <f t="array" ref="I28">IF($D$11=$U$2,INDEX(Профильные_системы[РРЦ Без НДС],MATCH(C28&amp;D28,Профильные_системы[Название]&amp;Профильные_системы[цвет],0)),IF($D$11=$U$1,INDEX(Профильные_системы[РРЦ с НДС],MATCH(C28&amp;D28,Профильные_системы[Название]&amp;Профильные_системы[цвет],0)),IF($D$11=$U$3,INDEX(Профильные_системы["0" НДС],MATCH(C28&amp;D28,Профильные_системы[Название]&amp;Профильные_системы[цвет],0)),0)))</f>
        <v>3829.27</v>
      </c>
      <c r="J28" s="335">
        <f t="shared" si="0"/>
        <v>3829.27</v>
      </c>
      <c r="K28" s="3"/>
    </row>
    <row r="29" spans="1:11" ht="60" customHeight="1" x14ac:dyDescent="0.25">
      <c r="A29" s="3"/>
      <c r="B29" s="68"/>
      <c r="C29" s="520" t="s">
        <v>606</v>
      </c>
      <c r="D29" s="521" t="s">
        <v>5</v>
      </c>
      <c r="E29" s="521" t="str">
        <f t="array" ref="E29">INDEX(Профильные_системы[артикул],MATCH('Фасадный профиль'!$C29&amp;'Фасадный профиль'!$D29,Профильные_системы[Название]&amp;Профильные_системы[цвет],0),0)</f>
        <v>DA0298.VP580.BKSPC.CJ</v>
      </c>
      <c r="F29" s="521" t="s">
        <v>583</v>
      </c>
      <c r="G29" s="521">
        <v>5.8</v>
      </c>
      <c r="H29" s="521" t="s">
        <v>369</v>
      </c>
      <c r="I29" s="335">
        <f t="array" ref="I29">IF($D$11=$U$2,INDEX(Профильные_системы[РРЦ Без НДС],MATCH(C29&amp;D29,Профильные_системы[Название]&amp;Профильные_системы[цвет],0)),IF($D$11=$U$1,INDEX(Профильные_системы[РРЦ с НДС],MATCH(C29&amp;D29,Профильные_системы[Название]&amp;Профильные_системы[цвет],0)),IF($D$11=$U$3,INDEX(Профильные_системы["0" НДС],MATCH(C29&amp;D29,Профильные_системы[Название]&amp;Профильные_системы[цвет],0)),0)))</f>
        <v>4198.93</v>
      </c>
      <c r="J29" s="335">
        <f t="shared" si="0"/>
        <v>4198.93</v>
      </c>
      <c r="K29" s="3"/>
    </row>
    <row r="30" spans="1:11" ht="60" customHeight="1" x14ac:dyDescent="0.25">
      <c r="A30" s="3"/>
      <c r="B30" s="368"/>
      <c r="C30" s="520" t="s">
        <v>606</v>
      </c>
      <c r="D30" s="521" t="s">
        <v>16</v>
      </c>
      <c r="E30" s="521" t="str">
        <f t="array" ref="E30">INDEX(Профильные_системы[артикул],MATCH('Фасадный профиль'!$C30&amp;'Фасадный профиль'!$D30,Профильные_системы[Название]&amp;Профильные_системы[цвет],0),0)</f>
        <v>DA0298.VP580.GLMAN.CJ</v>
      </c>
      <c r="F30" s="521" t="s">
        <v>583</v>
      </c>
      <c r="G30" s="521">
        <v>5.8</v>
      </c>
      <c r="H30" s="521" t="s">
        <v>369</v>
      </c>
      <c r="I30" s="335">
        <f t="array" ref="I30">IF($D$11=$U$2,INDEX(Профильные_системы[РРЦ Без НДС],MATCH(C30&amp;D30,Профильные_системы[Название]&amp;Профильные_системы[цвет],0)),IF($D$11=$U$1,INDEX(Профильные_системы[РРЦ с НДС],MATCH(C30&amp;D30,Профильные_системы[Название]&amp;Профильные_системы[цвет],0)),IF($D$11=$U$3,INDEX(Профильные_системы["0" НДС],MATCH(C30&amp;D30,Профильные_системы[Название]&amp;Профильные_системы[цвет],0)),0)))</f>
        <v>3981.29</v>
      </c>
      <c r="J30" s="335">
        <f t="shared" si="0"/>
        <v>3981.29</v>
      </c>
      <c r="K30" s="3"/>
    </row>
    <row r="31" spans="1:11" ht="60" customHeight="1" x14ac:dyDescent="0.25">
      <c r="A31" s="3"/>
      <c r="B31" s="368"/>
      <c r="C31" s="520" t="s">
        <v>606</v>
      </c>
      <c r="D31" s="521" t="s">
        <v>7</v>
      </c>
      <c r="E31" s="521" t="str">
        <f t="array" ref="E31">INDEX(Профильные_системы[артикул],MATCH('Фасадный профиль'!$C31&amp;'Фасадный профиль'!$D31,Профильные_системы[Название]&amp;Профильные_системы[цвет],0),0)</f>
        <v>DA0298.VP580.WHGPC.CJ</v>
      </c>
      <c r="F31" s="521" t="s">
        <v>583</v>
      </c>
      <c r="G31" s="521">
        <v>5.8</v>
      </c>
      <c r="H31" s="521" t="s">
        <v>369</v>
      </c>
      <c r="I31" s="335">
        <f t="array" ref="I31">IF($D$11=$U$2,INDEX(Профильные_системы[РРЦ Без НДС],MATCH(C31&amp;D31,Профильные_системы[Название]&amp;Профильные_системы[цвет],0)),IF($D$11=$U$1,INDEX(Профильные_системы[РРЦ с НДС],MATCH(C31&amp;D31,Профильные_системы[Название]&amp;Профильные_системы[цвет],0)),IF($D$11=$U$3,INDEX(Профильные_системы["0" НДС],MATCH(C31&amp;D31,Профильные_системы[Название]&amp;Профильные_системы[цвет],0)),0)))</f>
        <v>4198.93</v>
      </c>
      <c r="J31" s="335">
        <f t="shared" ref="J31" si="1">I31-I31*$J$11</f>
        <v>4198.93</v>
      </c>
      <c r="K31" s="3"/>
    </row>
    <row r="32" spans="1:11" ht="60" customHeight="1" x14ac:dyDescent="0.25">
      <c r="A32" s="3"/>
      <c r="B32" s="68"/>
      <c r="C32" s="520" t="s">
        <v>612</v>
      </c>
      <c r="D32" s="521"/>
      <c r="E32" s="521" t="str">
        <f t="array" ref="E32">INDEX(Профильные_системы[артикул],MATCH('Фасадный профиль'!$C32&amp;'Фасадный профиль'!$D32,Профильные_системы[Название]&amp;Профильные_системы[цвет],0),0)</f>
        <v>DA0038.VP000.ZN0EP.CY</v>
      </c>
      <c r="F32" s="521" t="s">
        <v>368</v>
      </c>
      <c r="G32" s="521"/>
      <c r="H32" s="521" t="s">
        <v>623</v>
      </c>
      <c r="I32" s="335">
        <f t="array" ref="I32">IF($D$11=$U$2,INDEX(Профильные_системы[РРЦ Без НДС],MATCH(C32&amp;D32,Профильные_системы[Название]&amp;Профильные_системы[цвет],0)),IF($D$11=$U$1,INDEX(Профильные_системы[РРЦ с НДС],MATCH(C32&amp;D32,Профильные_системы[Название]&amp;Профильные_системы[цвет],0)),IF($D$11=$U$3,INDEX(Профильные_системы["0" НДС],MATCH(C32&amp;D32,Профильные_системы[Название]&amp;Профильные_системы[цвет],0)),0)))</f>
        <v>69.17</v>
      </c>
      <c r="J32" s="335">
        <f t="shared" si="0"/>
        <v>69.17</v>
      </c>
      <c r="K32" s="3"/>
    </row>
    <row r="33" spans="1:11" ht="60" customHeight="1" x14ac:dyDescent="0.25">
      <c r="A33" s="3"/>
      <c r="B33" s="68"/>
      <c r="C33" s="520" t="s">
        <v>624</v>
      </c>
      <c r="D33" s="521" t="s">
        <v>1029</v>
      </c>
      <c r="E33" s="521" t="s">
        <v>1027</v>
      </c>
      <c r="F33" s="521" t="s">
        <v>374</v>
      </c>
      <c r="G33" s="523"/>
      <c r="H33" s="521" t="s">
        <v>625</v>
      </c>
      <c r="I33" s="335">
        <f t="array" ref="I33">IF($D$11=$U$2,INDEX(Профильные_системы[РРЦ Без НДС],MATCH(C33&amp;D33,Профильные_системы[Название]&amp;Профильные_системы[цвет],0)),IF($D$11=$U$1,INDEX(Профильные_системы[РРЦ с НДС],MATCH(C33&amp;D33,Профильные_системы[Название]&amp;Профильные_системы[цвет],0)),IF($D$11=$U$3,INDEX(Профильные_системы["0" НДС],MATCH(C33&amp;D33,Профильные_системы[Название]&amp;Профильные_системы[цвет],0)),0)))</f>
        <v>48.14</v>
      </c>
      <c r="J33" s="335">
        <f t="shared" si="0"/>
        <v>48.14</v>
      </c>
      <c r="K33" s="3"/>
    </row>
    <row r="34" spans="1:11" ht="24.95" customHeight="1" x14ac:dyDescent="0.25">
      <c r="A34" s="3"/>
      <c r="B34" s="776"/>
      <c r="C34" s="520" t="s">
        <v>1212</v>
      </c>
      <c r="D34" s="521" t="s">
        <v>3</v>
      </c>
      <c r="E34" s="521" t="str">
        <f t="array" ref="E34">INDEX(Профильные_системы[артикул],MATCH('Фасадный профиль'!$C34&amp;'Фасадный профиль'!$D34,Профильные_системы[Название]&amp;Профильные_системы[цвет],0),0)</f>
        <v>DE0680.VP540.SLMAN.CJ</v>
      </c>
      <c r="F34" s="778" t="s">
        <v>618</v>
      </c>
      <c r="G34" s="748">
        <v>5.4</v>
      </c>
      <c r="H34" s="521" t="s">
        <v>369</v>
      </c>
      <c r="I34" s="335">
        <f t="array" ref="I34">IF($D$11=$U$2,INDEX(Профильные_системы[РРЦ Без НДС],MATCH(C34&amp;D34,Профильные_системы[Название]&amp;Профильные_системы[цвет],0)),IF($D$11=$U$1,INDEX(Профильные_системы[РРЦ с НДС],MATCH(C34&amp;D34,Профильные_системы[Название]&amp;Профильные_системы[цвет],0)),IF($D$11=$U$3,INDEX(Профильные_системы["0" НДС],MATCH(C34&amp;D34,Профильные_системы[Название]&amp;Профильные_системы[цвет],0)),0)))</f>
        <v>2650.55</v>
      </c>
      <c r="J34" s="335">
        <f t="shared" si="0"/>
        <v>2650.55</v>
      </c>
      <c r="K34" s="3"/>
    </row>
    <row r="35" spans="1:11" ht="24.95" customHeight="1" x14ac:dyDescent="0.25">
      <c r="A35" s="3"/>
      <c r="B35" s="776"/>
      <c r="C35" s="520" t="s">
        <v>1706</v>
      </c>
      <c r="D35" s="521" t="s">
        <v>5</v>
      </c>
      <c r="E35" s="521" t="str">
        <f t="array" ref="E35">INDEX(Профильные_системы[артикул],MATCH('Фасадный профиль'!$C35&amp;'Фасадный профиль'!$D35,Профильные_системы[Название]&amp;Профильные_системы[цвет],0),0)</f>
        <v>DE0705.VP540.BKSPC.CJ</v>
      </c>
      <c r="F35" s="778"/>
      <c r="G35" s="749"/>
      <c r="H35" s="521" t="s">
        <v>369</v>
      </c>
      <c r="I35" s="335">
        <f t="array" ref="I35">IF($D$11=$U$2,INDEX(Профильные_системы[РРЦ Без НДС],MATCH(C35&amp;D35,Профильные_системы[Название]&amp;Профильные_системы[цвет],0)),IF($D$11=$U$1,INDEX(Профильные_системы[РРЦ с НДС],MATCH(C35&amp;D35,Профильные_системы[Название]&amp;Профильные_системы[цвет],0)),IF($D$11=$U$3,INDEX(Профильные_системы["0" НДС],MATCH(C35&amp;D35,Профильные_системы[Название]&amp;Профильные_системы[цвет],0)),0)))</f>
        <v>3096.88</v>
      </c>
      <c r="J35" s="335">
        <f t="shared" si="0"/>
        <v>3096.88</v>
      </c>
      <c r="K35" s="3"/>
    </row>
    <row r="36" spans="1:11" ht="24.95" customHeight="1" x14ac:dyDescent="0.25">
      <c r="A36" s="3"/>
      <c r="B36" s="776"/>
      <c r="C36" s="520" t="s">
        <v>1212</v>
      </c>
      <c r="D36" s="521" t="s">
        <v>11</v>
      </c>
      <c r="E36" s="521" t="str">
        <f t="array" ref="E36">INDEX(Профильные_системы[артикул],MATCH('Фасадный профиль'!$C36&amp;'Фасадный профиль'!$D36,Профильные_системы[Название]&amp;Профильные_системы[цвет],0),0)</f>
        <v>DE0680.VP540.CHMAN.CJ</v>
      </c>
      <c r="F36" s="778"/>
      <c r="G36" s="750"/>
      <c r="H36" s="521" t="s">
        <v>369</v>
      </c>
      <c r="I36" s="335">
        <f t="array" ref="I36">IF($D$11=$U$2,INDEX(Профильные_системы[РРЦ Без НДС],MATCH(C36&amp;D36,Профильные_системы[Название]&amp;Профильные_системы[цвет],0)),IF($D$11=$U$1,INDEX(Профильные_системы[РРЦ с НДС],MATCH(C36&amp;D36,Профильные_системы[Название]&amp;Профильные_системы[цвет],0)),IF($D$11=$U$3,INDEX(Профильные_системы["0" НДС],MATCH(C36&amp;D36,Профильные_системы[Название]&amp;Профильные_системы[цвет],0)),0)))</f>
        <v>2697.17</v>
      </c>
      <c r="J36" s="335">
        <f t="shared" si="0"/>
        <v>2697.17</v>
      </c>
      <c r="K36" s="3"/>
    </row>
    <row r="37" spans="1:11" ht="24.95" customHeight="1" x14ac:dyDescent="0.25">
      <c r="A37" s="3"/>
      <c r="B37" s="776"/>
      <c r="C37" s="520" t="s">
        <v>1215</v>
      </c>
      <c r="D37" s="521" t="s">
        <v>3</v>
      </c>
      <c r="E37" s="521" t="str">
        <f t="array" ref="E37">INDEX(Профильные_системы[артикул],MATCH('Фасадный профиль'!$C37&amp;'Фасадный профиль'!$D37,Профильные_системы[Название]&amp;Профильные_системы[цвет],0),0)</f>
        <v>DE0681.VP540.SLMAN.CJ</v>
      </c>
      <c r="F37" s="748" t="s">
        <v>618</v>
      </c>
      <c r="G37" s="748">
        <v>5.4</v>
      </c>
      <c r="H37" s="521" t="s">
        <v>369</v>
      </c>
      <c r="I37" s="335">
        <f t="array" ref="I37">IF($D$11=$U$2,INDEX(Профильные_системы[РРЦ Без НДС],MATCH(C37&amp;D37,Профильные_системы[Название]&amp;Профильные_системы[цвет],0)),IF($D$11=$U$1,INDEX(Профильные_системы[РРЦ с НДС],MATCH(C37&amp;D37,Профильные_системы[Название]&amp;Профильные_системы[цвет],0)),IF($D$11=$U$3,INDEX(Профильные_системы["0" НДС],MATCH(C37&amp;D37,Профильные_системы[Название]&amp;Профильные_системы[цвет],0)),0)))</f>
        <v>3353.7</v>
      </c>
      <c r="J37" s="335">
        <f t="shared" si="0"/>
        <v>3353.7</v>
      </c>
      <c r="K37" s="3"/>
    </row>
    <row r="38" spans="1:11" ht="24.95" customHeight="1" x14ac:dyDescent="0.25">
      <c r="A38" s="3"/>
      <c r="B38" s="776"/>
      <c r="C38" s="520" t="s">
        <v>1708</v>
      </c>
      <c r="D38" s="521" t="s">
        <v>5</v>
      </c>
      <c r="E38" s="521" t="str">
        <f t="array" ref="E38">INDEX(Профильные_системы[артикул],MATCH('Фасадный профиль'!$C38&amp;'Фасадный профиль'!$D38,Профильные_системы[Название]&amp;Профильные_системы[цвет],0),0)</f>
        <v>DE0718.VP540.BKSPC.CJ</v>
      </c>
      <c r="F38" s="749"/>
      <c r="G38" s="749"/>
      <c r="H38" s="521" t="s">
        <v>369</v>
      </c>
      <c r="I38" s="335">
        <f t="array" ref="I38">IF($D$11=$U$2,INDEX(Профильные_системы[РРЦ Без НДС],MATCH(C38&amp;D38,Профильные_системы[Название]&amp;Профильные_системы[цвет],0)),IF($D$11=$U$1,INDEX(Профильные_системы[РРЦ с НДС],MATCH(C38&amp;D38,Профильные_системы[Название]&amp;Профильные_системы[цвет],0)),IF($D$11=$U$3,INDEX(Профильные_системы["0" НДС],MATCH(C38&amp;D38,Профильные_системы[Название]&amp;Профильные_системы[цвет],0)),0)))</f>
        <v>3796.19</v>
      </c>
      <c r="J38" s="335">
        <f t="shared" si="0"/>
        <v>3796.19</v>
      </c>
      <c r="K38" s="3"/>
    </row>
    <row r="39" spans="1:11" ht="24.95" customHeight="1" x14ac:dyDescent="0.25">
      <c r="A39" s="3"/>
      <c r="B39" s="776"/>
      <c r="C39" s="520" t="s">
        <v>1215</v>
      </c>
      <c r="D39" s="521" t="s">
        <v>11</v>
      </c>
      <c r="E39" s="521" t="str">
        <f t="array" ref="E39">INDEX(Профильные_системы[артикул],MATCH('Фасадный профиль'!$C39&amp;'Фасадный профиль'!$D39,Профильные_системы[Название]&amp;Профильные_системы[цвет],0),0)</f>
        <v>DE0681.VP540.CHMAN.CJ</v>
      </c>
      <c r="F39" s="750"/>
      <c r="G39" s="750"/>
      <c r="H39" s="521" t="s">
        <v>369</v>
      </c>
      <c r="I39" s="335">
        <f t="array" ref="I39">IF($D$11=$U$2,INDEX(Профильные_системы[РРЦ Без НДС],MATCH(C39&amp;D39,Профильные_системы[Название]&amp;Профильные_системы[цвет],0)),IF($D$11=$U$1,INDEX(Профильные_системы[РРЦ с НДС],MATCH(C39&amp;D39,Профильные_системы[Название]&amp;Профильные_системы[цвет],0)),IF($D$11=$U$3,INDEX(Профильные_системы["0" НДС],MATCH(C39&amp;D39,Профильные_системы[Название]&amp;Профильные_системы[цвет],0)),0)))</f>
        <v>3413.3</v>
      </c>
      <c r="J39" s="335">
        <f t="shared" si="0"/>
        <v>3413.3</v>
      </c>
      <c r="K39" s="3"/>
    </row>
    <row r="40" spans="1:11" ht="30" customHeight="1" x14ac:dyDescent="0.25">
      <c r="A40" s="3"/>
      <c r="B40" s="777"/>
      <c r="C40" s="520" t="s">
        <v>1208</v>
      </c>
      <c r="D40" s="521"/>
      <c r="E40" s="521" t="str">
        <f t="array" ref="E40">INDEX(Профильные_системы[артикул],MATCH('Фасадный профиль'!$C40&amp;'Фасадный профиль'!$D40,Профильные_системы[Название]&amp;Профильные_системы[цвет],0),0)</f>
        <v>DE0105.VS000.NI0EP.IS</v>
      </c>
      <c r="F40" s="521"/>
      <c r="G40" s="521"/>
      <c r="H40" s="521" t="s">
        <v>367</v>
      </c>
      <c r="I40" s="335">
        <f t="array" ref="I40">IF($D$11=$U$2,INDEX(Профильные_системы[РРЦ Без НДС],MATCH(C40&amp;D40,Профильные_системы[Название]&amp;Профильные_системы[цвет],0)),IF($D$11=$U$1,INDEX(Профильные_системы[РРЦ с НДС],MATCH(C40&amp;D40,Профильные_системы[Название]&amp;Профильные_системы[цвет],0)),IF($D$11=$U$3,INDEX(Профильные_системы["0" НДС],MATCH(C40&amp;D40,Профильные_системы[Название]&amp;Профильные_системы[цвет],0)),0)))</f>
        <v>6825</v>
      </c>
      <c r="J40" s="335">
        <f t="shared" si="0"/>
        <v>6825</v>
      </c>
      <c r="K40" s="3"/>
    </row>
    <row r="41" spans="1:11" ht="30" customHeight="1" x14ac:dyDescent="0.25">
      <c r="A41" s="3"/>
      <c r="B41" s="777"/>
      <c r="C41" s="520" t="s">
        <v>1209</v>
      </c>
      <c r="D41" s="521"/>
      <c r="E41" s="521" t="str">
        <f t="array" ref="E41">INDEX(Профильные_системы[артикул],MATCH('Фасадный профиль'!$C41&amp;'Фасадный профиль'!$D41,Профильные_системы[Название]&amp;Профильные_системы[цвет],0),0)</f>
        <v>DE0105.VS000.TI0EP.IS</v>
      </c>
      <c r="F41" s="542"/>
      <c r="G41" s="521"/>
      <c r="H41" s="521" t="s">
        <v>367</v>
      </c>
      <c r="I41" s="335">
        <f t="array" ref="I41">IF($D$11=$U$2,INDEX(Профильные_системы[РРЦ Без НДС],MATCH(C41&amp;D41,Профильные_системы[Название]&amp;Профильные_системы[цвет],0)),IF($D$11=$U$1,INDEX(Профильные_системы[РРЦ с НДС],MATCH(C41&amp;D41,Профильные_системы[Название]&amp;Профильные_системы[цвет],0)),IF($D$11=$U$3,INDEX(Профильные_системы["0" НДС],MATCH(C41&amp;D41,Профильные_системы[Название]&amp;Профильные_системы[цвет],0)),0)))</f>
        <v>6825</v>
      </c>
      <c r="J41" s="335">
        <f t="shared" si="0"/>
        <v>6825</v>
      </c>
      <c r="K41" s="3"/>
    </row>
    <row r="42" spans="1:11" ht="30" customHeight="1" x14ac:dyDescent="0.25">
      <c r="A42" s="3"/>
      <c r="B42" s="782"/>
      <c r="C42" s="520" t="s">
        <v>1210</v>
      </c>
      <c r="D42" s="521" t="s">
        <v>3</v>
      </c>
      <c r="E42" s="521" t="str">
        <f t="array" ref="E42">INDEX(Профильные_системы[артикул],MATCH('Фасадный профиль'!$C42&amp;'Фасадный профиль'!$D42,Профильные_системы[Название]&amp;Профильные_системы[цвет],0),0)</f>
        <v>DA0105.VP000.SLMEP.CN</v>
      </c>
      <c r="F42" s="542"/>
      <c r="G42" s="521"/>
      <c r="H42" s="521" t="s">
        <v>367</v>
      </c>
      <c r="I42" s="335">
        <f t="array" ref="I42">IF($D$11=$U$2,INDEX(Профильные_системы[РРЦ Без НДС],MATCH(C42&amp;D42,Профильные_системы[Название]&amp;Профильные_системы[цвет],0)),IF($D$11=$U$1,INDEX(Профильные_системы[РРЦ с НДС],MATCH(C42&amp;D42,Профильные_системы[Название]&amp;Профильные_системы[цвет],0)),IF($D$11=$U$3,INDEX(Профильные_системы["0" НДС],MATCH(C42&amp;D42,Профильные_системы[Название]&amp;Профильные_системы[цвет],0)),0)))</f>
        <v>997.5</v>
      </c>
      <c r="J42" s="354">
        <f t="shared" si="0"/>
        <v>997.5</v>
      </c>
      <c r="K42" s="3"/>
    </row>
    <row r="43" spans="1:11" ht="30" customHeight="1" x14ac:dyDescent="0.25">
      <c r="A43" s="3"/>
      <c r="B43" s="783"/>
      <c r="C43" s="520" t="s">
        <v>1210</v>
      </c>
      <c r="D43" s="521" t="s">
        <v>5</v>
      </c>
      <c r="E43" s="521" t="str">
        <f t="array" ref="E43">INDEX(Профильные_системы[артикул],MATCH('Фасадный профиль'!$C43&amp;'Фасадный профиль'!$D43,Профильные_системы[Название]&amp;Профильные_системы[цвет],0),0)</f>
        <v>DA0105.VP000.BKMEP.CN</v>
      </c>
      <c r="F43" s="542"/>
      <c r="G43" s="521"/>
      <c r="H43" s="521" t="s">
        <v>367</v>
      </c>
      <c r="I43" s="335">
        <f t="array" ref="I43">IF($D$11=$U$2,INDEX(Профильные_системы[РРЦ Без НДС],MATCH(C43&amp;D43,Профильные_системы[Название]&amp;Профильные_системы[цвет],0)),IF($D$11=$U$1,INDEX(Профильные_системы[РРЦ с НДС],MATCH(C43&amp;D43,Профильные_системы[Название]&amp;Профильные_системы[цвет],0)),IF($D$11=$U$3,INDEX(Профильные_системы["0" НДС],MATCH(C43&amp;D43,Профильные_системы[Название]&amp;Профильные_системы[цвет],0)),0)))</f>
        <v>997.5</v>
      </c>
      <c r="J43" s="335">
        <f t="shared" si="0"/>
        <v>997.5</v>
      </c>
      <c r="K43" s="3"/>
    </row>
    <row r="44" spans="1:11" ht="60" customHeight="1" x14ac:dyDescent="0.25">
      <c r="A44" s="3"/>
      <c r="B44" s="333"/>
      <c r="C44" s="649" t="s">
        <v>614</v>
      </c>
      <c r="D44" s="650" t="s">
        <v>1222</v>
      </c>
      <c r="E44" s="650" t="str">
        <f t="array" ref="E44">INDEX(Профильные_системы[артикул],MATCH('Фасадный профиль'!$C44&amp;'Фасадный профиль'!$D44,Профильные_системы[Название]&amp;Профильные_системы[цвет],0),0)</f>
        <v>DE0548.VP270.TR000.CB</v>
      </c>
      <c r="F44" s="650" t="s">
        <v>371</v>
      </c>
      <c r="G44" s="650" t="s">
        <v>619</v>
      </c>
      <c r="H44" s="650" t="s">
        <v>623</v>
      </c>
      <c r="I44" s="612">
        <f t="array" ref="I44">IF($D$11=$U$2,INDEX(Профильные_системы[РРЦ Без НДС],MATCH(C44&amp;D44,Профильные_системы[Название]&amp;Профильные_системы[цвет],0)),IF($D$11=$U$1,INDEX(Профильные_системы[РРЦ с НДС],MATCH(C44&amp;D44,Профильные_системы[Название]&amp;Профильные_системы[цвет],0)),IF($D$11=$U$3,INDEX(Профильные_системы["0" НДС],MATCH(C44&amp;D44,Профильные_системы[Название]&amp;Профильные_системы[цвет],0)),0)))</f>
        <v>115.12</v>
      </c>
      <c r="J44" s="612">
        <f t="shared" si="0"/>
        <v>115.12</v>
      </c>
      <c r="K44" s="3"/>
    </row>
    <row r="45" spans="1:11" ht="60" customHeight="1" x14ac:dyDescent="0.25">
      <c r="A45" s="3"/>
      <c r="B45" s="368"/>
      <c r="C45" s="520" t="s">
        <v>1484</v>
      </c>
      <c r="D45" s="521" t="s">
        <v>5</v>
      </c>
      <c r="E45" s="523" t="str">
        <f t="array" ref="E45">INDEX(Профильные_системы[артикул],MATCH('Фасадный профиль'!$C45&amp;'Фасадный профиль'!$D45,Профильные_системы[Название]&amp;Профильные_системы[цвет],0),0)</f>
        <v>DE0708.VP540.BKSPC.CJ</v>
      </c>
      <c r="F45" s="521"/>
      <c r="G45" s="521">
        <v>5.4</v>
      </c>
      <c r="H45" s="523" t="s">
        <v>623</v>
      </c>
      <c r="I45" s="335">
        <f t="array" ref="I45">IF($D$11=$U$2,INDEX(Профильные_системы[РРЦ Без НДС],MATCH(C45&amp;D45,Профильные_системы[Название]&amp;Профильные_системы[цвет],0)),IF($D$11=$U$1,INDEX(Профильные_системы[РРЦ с НДС],MATCH(C45&amp;D45,Профильные_системы[Название]&amp;Профильные_системы[цвет],0)),IF($D$11=$U$3,INDEX(Профильные_системы["0" НДС],MATCH(C45&amp;D45,Профильные_системы[Название]&amp;Профильные_системы[цвет],0)),0)))</f>
        <v>3615.09</v>
      </c>
      <c r="J45" s="335">
        <f t="shared" ref="J45:J49" si="2">I45-I45*$J$11</f>
        <v>3615.09</v>
      </c>
      <c r="K45" s="3"/>
    </row>
    <row r="46" spans="1:11" ht="60" customHeight="1" x14ac:dyDescent="0.25">
      <c r="A46" s="3"/>
      <c r="B46" s="68"/>
      <c r="C46" s="520" t="s">
        <v>1485</v>
      </c>
      <c r="D46" s="521" t="s">
        <v>5</v>
      </c>
      <c r="E46" s="523" t="str">
        <f t="array" ref="E46">INDEX(Профильные_системы[артикул],MATCH('Фасадный профиль'!$C46&amp;'Фасадный профиль'!$D46,Профильные_системы[Название]&amp;Профильные_системы[цвет],0),0)</f>
        <v>DE0709.VP540.BKSPC.CJ</v>
      </c>
      <c r="F46" s="521"/>
      <c r="G46" s="521">
        <v>5.4</v>
      </c>
      <c r="H46" s="523" t="s">
        <v>623</v>
      </c>
      <c r="I46" s="335">
        <f t="array" ref="I46">IF($D$11=$U$2,INDEX(Профильные_системы[РРЦ Без НДС],MATCH(C46&amp;D46,Профильные_системы[Название]&amp;Профильные_системы[цвет],0)),IF($D$11=$U$1,INDEX(Профильные_системы[РРЦ с НДС],MATCH(C46&amp;D46,Профильные_системы[Название]&amp;Профильные_системы[цвет],0)),IF($D$11=$U$3,INDEX(Профильные_системы["0" НДС],MATCH(C46&amp;D46,Профильные_системы[Название]&amp;Профильные_системы[цвет],0)),0)))</f>
        <v>4348.03</v>
      </c>
      <c r="J46" s="335">
        <f t="shared" si="2"/>
        <v>4348.03</v>
      </c>
      <c r="K46" s="3"/>
    </row>
    <row r="47" spans="1:11" ht="60" customHeight="1" x14ac:dyDescent="0.25">
      <c r="A47" s="3"/>
      <c r="B47" s="508"/>
      <c r="C47" s="529" t="s">
        <v>1486</v>
      </c>
      <c r="D47" s="521" t="s">
        <v>5</v>
      </c>
      <c r="E47" s="523" t="str">
        <f t="array" ref="E47">INDEX(Профильные_системы[артикул],MATCH('Фасадный профиль'!$C47&amp;'Фасадный профиль'!$D47,Профильные_системы[Название]&amp;Профильные_системы[цвет],0),0)</f>
        <v>DE0030.VS000.BKMAN.IE</v>
      </c>
      <c r="F47" s="521"/>
      <c r="G47" s="521"/>
      <c r="H47" s="521" t="s">
        <v>367</v>
      </c>
      <c r="I47" s="335">
        <f t="array" ref="I47">IF($D$11=$U$2,INDEX(Профильные_системы[РРЦ Без НДС],MATCH(C47&amp;D47,Профильные_системы[Название]&amp;Профильные_системы[цвет],0)),IF($D$11=$U$1,INDEX(Профильные_системы[РРЦ с НДС],MATCH(C47&amp;D47,Профильные_системы[Название]&amp;Профильные_системы[цвет],0)),IF($D$11=$U$3,INDEX(Профильные_системы["0" НДС],MATCH(C47&amp;D47,Профильные_системы[Название]&amp;Профильные_системы[цвет],0)),0)))</f>
        <v>14359.41</v>
      </c>
      <c r="J47" s="335">
        <f t="shared" si="2"/>
        <v>14359.41</v>
      </c>
      <c r="K47" s="3"/>
    </row>
    <row r="48" spans="1:11" ht="60" customHeight="1" x14ac:dyDescent="0.25">
      <c r="A48" s="3"/>
      <c r="B48" s="507"/>
      <c r="C48" s="529" t="s">
        <v>1487</v>
      </c>
      <c r="D48" s="543"/>
      <c r="E48" s="523" t="str">
        <f t="array" ref="E48">INDEX(Профильные_системы[артикул],MATCH('Фасадный профиль'!$C48&amp;'Фасадный профиль'!$D48,Профильные_системы[Название]&amp;Профильные_системы[цвет],0),0)</f>
        <v>DE0030.VS000.ZN0EP.IE</v>
      </c>
      <c r="F48" s="521"/>
      <c r="G48" s="521"/>
      <c r="H48" s="521" t="s">
        <v>367</v>
      </c>
      <c r="I48" s="335">
        <f t="array" ref="I48">IF($D$11=$U$2,INDEX(Профильные_системы[РРЦ Без НДС],MATCH(C48&amp;D48,Профильные_системы[Название]&amp;Профильные_системы[цвет],0)),IF($D$11=$U$1,INDEX(Профильные_системы[РРЦ с НДС],MATCH(C48&amp;D48,Профильные_системы[Название]&amp;Профильные_системы[цвет],0)),IF($D$11=$U$3,INDEX(Профильные_системы["0" НДС],MATCH(C48&amp;D48,Профильные_системы[Название]&amp;Профильные_системы[цвет],0)),0)))</f>
        <v>3396.44</v>
      </c>
      <c r="J48" s="335">
        <f t="shared" si="2"/>
        <v>3396.44</v>
      </c>
      <c r="K48" s="3"/>
    </row>
    <row r="49" spans="1:11" ht="60" customHeight="1" x14ac:dyDescent="0.25">
      <c r="A49" s="3"/>
      <c r="B49" s="370"/>
      <c r="C49" s="522" t="s">
        <v>1488</v>
      </c>
      <c r="D49" s="458"/>
      <c r="E49" s="523" t="str">
        <f t="array" ref="E49">INDEX(Профильные_системы[артикул],MATCH('Фасадный профиль'!$C49&amp;'Фасадный профиль'!$D49,Профильные_системы[Название]&amp;Профильные_системы[цвет],0),0)</f>
        <v>DE0549.VP300.TR000.CN</v>
      </c>
      <c r="F49" s="523"/>
      <c r="G49" s="523" t="s">
        <v>1728</v>
      </c>
      <c r="H49" s="523" t="s">
        <v>369</v>
      </c>
      <c r="I49" s="335">
        <f t="array" ref="I49">IF($D$11=$U$2,INDEX(Профильные_системы[РРЦ Без НДС],MATCH(C49&amp;D49,Профильные_системы[Название]&amp;Профильные_системы[цвет],0)),IF($D$11=$U$1,INDEX(Профильные_системы[РРЦ с НДС],MATCH(C49&amp;D49,Профильные_системы[Название]&amp;Профильные_системы[цвет],0)),IF($D$11=$U$3,INDEX(Профильные_системы["0" НДС],MATCH(C49&amp;D49,Профильные_системы[Название]&amp;Профильные_системы[цвет],0)),0)))</f>
        <v>119.14</v>
      </c>
      <c r="J49" s="369">
        <f t="shared" si="2"/>
        <v>119.14</v>
      </c>
      <c r="K49" s="3"/>
    </row>
    <row r="50" spans="1:11" ht="24.95" customHeight="1" x14ac:dyDescent="0.25">
      <c r="A50" s="3"/>
      <c r="B50" s="152"/>
      <c r="C50" s="153"/>
      <c r="D50" s="154"/>
      <c r="E50" s="154"/>
      <c r="F50" s="154"/>
      <c r="G50" s="154"/>
      <c r="H50" s="154"/>
      <c r="I50" s="154"/>
      <c r="J50" s="163"/>
      <c r="K50" s="3"/>
    </row>
    <row r="51" spans="1:11" ht="60" customHeight="1" x14ac:dyDescent="0.25">
      <c r="A51" s="3"/>
      <c r="B51" s="368"/>
      <c r="C51" s="537" t="s">
        <v>1453</v>
      </c>
      <c r="D51" s="524" t="s">
        <v>3</v>
      </c>
      <c r="E51" s="525" t="str">
        <f t="array" ref="E51">INDEX(Профильные_системы[артикул],MATCH('Фасадный профиль'!$C51&amp;'Фасадный профиль'!$D51,Профильные_системы[Название]&amp;Профильные_системы[цвет],0),0)</f>
        <v>AA0717.VP540.SLMAN.CJ</v>
      </c>
      <c r="F51" s="538" t="s">
        <v>621</v>
      </c>
      <c r="G51" s="538">
        <v>5.4</v>
      </c>
      <c r="H51" s="538" t="s">
        <v>369</v>
      </c>
      <c r="I51" s="335">
        <f t="array" ref="I51">IF($D$11=$U$2,INDEX(Профильные_системы[РРЦ Без НДС],MATCH(C51&amp;D51,Профильные_системы[Название]&amp;Профильные_системы[цвет],0)),IF($D$11=$U$1,INDEX(Профильные_системы[РРЦ с НДС],MATCH(C51&amp;D51,Профильные_системы[Название]&amp;Профильные_системы[цвет],0)),IF($D$11=$U$3,INDEX(Профильные_системы["0" НДС],MATCH(C51&amp;D51,Профильные_системы[Название]&amp;Профильные_системы[цвет],0)),0)))</f>
        <v>2871.96</v>
      </c>
      <c r="J51" s="323">
        <f t="shared" ref="J51:J55" si="3">I51-I51*$J$11</f>
        <v>2871.96</v>
      </c>
      <c r="K51" s="3"/>
    </row>
    <row r="52" spans="1:11" ht="60" customHeight="1" x14ac:dyDescent="0.25">
      <c r="A52" s="3"/>
      <c r="B52" s="191"/>
      <c r="C52" s="539" t="s">
        <v>1136</v>
      </c>
      <c r="D52" s="526" t="s">
        <v>3</v>
      </c>
      <c r="E52" s="521" t="str">
        <f t="array" ref="E52">INDEX(Профильные_системы[артикул],MATCH('Фасадный профиль'!$C52&amp;'Фасадный профиль'!$D52,Профильные_системы[Название]&amp;Профильные_системы[цвет],0),0)</f>
        <v>AA1020.VP000.SLM00.CN</v>
      </c>
      <c r="F52" s="540" t="s">
        <v>1142</v>
      </c>
      <c r="G52" s="541"/>
      <c r="H52" s="540" t="s">
        <v>369</v>
      </c>
      <c r="I52" s="335">
        <f t="array" ref="I52">IF($D$11=$U$2,INDEX(Профильные_системы[РРЦ Без НДС],MATCH(C52&amp;D52,Профильные_системы[Название]&amp;Профильные_системы[цвет],0)),IF($D$11=$U$1,INDEX(Профильные_системы[РРЦ с НДС],MATCH(C52&amp;D52,Профильные_системы[Название]&amp;Профильные_системы[цвет],0)),IF($D$11=$U$3,INDEX(Профильные_системы["0" НДС],MATCH(C52&amp;D52,Профильные_системы[Название]&amp;Профильные_системы[цвет],0)),0)))</f>
        <v>741.99</v>
      </c>
      <c r="J52" s="335">
        <f t="shared" si="3"/>
        <v>741.99</v>
      </c>
      <c r="K52" s="3"/>
    </row>
    <row r="53" spans="1:11" ht="60" customHeight="1" x14ac:dyDescent="0.25">
      <c r="A53" s="3"/>
      <c r="B53" s="191"/>
      <c r="C53" s="539" t="s">
        <v>1138</v>
      </c>
      <c r="D53" s="526" t="s">
        <v>3</v>
      </c>
      <c r="E53" s="521" t="str">
        <f t="array" ref="E53">INDEX(Профильные_системы[артикул],MATCH('Фасадный профиль'!$C53&amp;'Фасадный профиль'!$D53,Профильные_системы[Название]&amp;Профильные_системы[цвет],0),0)</f>
        <v>AA0956.VR000.SLM00.CN</v>
      </c>
      <c r="F53" s="540" t="s">
        <v>1143</v>
      </c>
      <c r="G53" s="541"/>
      <c r="H53" s="540" t="s">
        <v>1554</v>
      </c>
      <c r="I53" s="335">
        <f t="array" ref="I53">IF($D$11=$U$2,INDEX(Профильные_системы[РРЦ Без НДС],MATCH(C53&amp;D53,Профильные_системы[Название]&amp;Профильные_системы[цвет],0)),IF($D$11=$U$1,INDEX(Профильные_системы[РРЦ с НДС],MATCH(C53&amp;D53,Профильные_системы[Название]&amp;Профильные_системы[цвет],0)),IF($D$11=$U$3,INDEX(Профильные_системы["0" НДС],MATCH(C53&amp;D53,Профильные_системы[Название]&amp;Профильные_системы[цвет],0)),0)))</f>
        <v>285.89</v>
      </c>
      <c r="J53" s="335">
        <f t="shared" si="3"/>
        <v>285.89</v>
      </c>
      <c r="K53" s="3"/>
    </row>
    <row r="54" spans="1:11" ht="60" customHeight="1" x14ac:dyDescent="0.25">
      <c r="A54" s="3"/>
      <c r="B54" s="191"/>
      <c r="C54" s="539" t="s">
        <v>1140</v>
      </c>
      <c r="D54" s="526" t="s">
        <v>3</v>
      </c>
      <c r="E54" s="521" t="str">
        <f t="array" ref="E54">INDEX(Профильные_системы[артикул],MATCH('Фасадный профиль'!$C54&amp;'Фасадный профиль'!$D54,Профильные_системы[Название]&amp;Профильные_системы[цвет],0),0)</f>
        <v>AA1019.VP000.SLM00.CN</v>
      </c>
      <c r="F54" s="540" t="s">
        <v>1143</v>
      </c>
      <c r="G54" s="541"/>
      <c r="H54" s="540" t="s">
        <v>369</v>
      </c>
      <c r="I54" s="335">
        <f t="array" ref="I54">IF($D$11=$U$2,INDEX(Профильные_системы[РРЦ Без НДС],MATCH(C54&amp;D54,Профильные_системы[Название]&amp;Профильные_системы[цвет],0)),IF($D$11=$U$1,INDEX(Профильные_системы[РРЦ с НДС],MATCH(C54&amp;D54,Профильные_системы[Название]&amp;Профильные_системы[цвет],0)),IF($D$11=$U$3,INDEX(Профильные_системы["0" НДС],MATCH(C54&amp;D54,Профильные_системы[Название]&amp;Профильные_системы[цвет],0)),0)))</f>
        <v>634.63</v>
      </c>
      <c r="J54" s="335">
        <f t="shared" si="3"/>
        <v>634.63</v>
      </c>
      <c r="K54" s="3"/>
    </row>
    <row r="55" spans="1:11" ht="60" customHeight="1" x14ac:dyDescent="0.25">
      <c r="A55" s="3"/>
      <c r="B55" s="191"/>
      <c r="C55" s="539" t="s">
        <v>667</v>
      </c>
      <c r="D55" s="526" t="s">
        <v>574</v>
      </c>
      <c r="E55" s="521" t="str">
        <f t="array" ref="E55">INDEX(Профильные_системы[артикул],MATCH('Фасадный профиль'!$C55&amp;'Фасадный профиль'!$D55,Профильные_системы[Название]&amp;Профильные_системы[цвет],0),0)</f>
        <v>AA0033.AM100.GR000.RK</v>
      </c>
      <c r="F55" s="521" t="s">
        <v>374</v>
      </c>
      <c r="G55" s="541"/>
      <c r="H55" s="540" t="s">
        <v>625</v>
      </c>
      <c r="I55" s="335">
        <f t="array" ref="I55">IF($D$11=$U$2,INDEX(Профильные_системы[РРЦ Без НДС],MATCH(C55&amp;D55,Профильные_системы[Название]&amp;Профильные_системы[цвет],0)),IF($D$11=$U$1,INDEX(Профильные_системы[РРЦ с НДС],MATCH(C55&amp;D55,Профильные_системы[Название]&amp;Профильные_системы[цвет],0)),IF($D$11=$U$3,INDEX(Профильные_системы["0" НДС],MATCH(C55&amp;D55,Профильные_системы[Название]&amp;Профильные_системы[цвет],0)),0)))</f>
        <v>47.73</v>
      </c>
      <c r="J55" s="335">
        <f t="shared" si="3"/>
        <v>47.73</v>
      </c>
      <c r="K55" s="3"/>
    </row>
    <row r="56" spans="1:11" ht="60" customHeight="1" x14ac:dyDescent="0.25">
      <c r="A56" s="3"/>
      <c r="B56" s="334"/>
      <c r="C56" s="537" t="s">
        <v>1453</v>
      </c>
      <c r="D56" s="524" t="s">
        <v>5</v>
      </c>
      <c r="E56" s="525" t="str">
        <f t="array" ref="E56">INDEX(Профильные_системы[артикул],MATCH('Фасадный профиль'!$C56&amp;'Фасадный профиль'!$D56,Профильные_системы[Название]&amp;Профильные_системы[цвет],0),0)</f>
        <v>AA0717.VP540.BKSPC.CJ</v>
      </c>
      <c r="F56" s="538" t="s">
        <v>621</v>
      </c>
      <c r="G56" s="538">
        <v>5.4</v>
      </c>
      <c r="H56" s="538" t="s">
        <v>369</v>
      </c>
      <c r="I56" s="335">
        <f t="array" ref="I56">IF($D$11=$U$2,INDEX(Профильные_системы[РРЦ Без НДС],MATCH(C56&amp;D56,Профильные_системы[Название]&amp;Профильные_системы[цвет],0)),IF($D$11=$U$1,INDEX(Профильные_системы[РРЦ с НДС],MATCH(C56&amp;D56,Профильные_системы[Название]&amp;Профильные_системы[цвет],0)),IF($D$11=$U$3,INDEX(Профильные_системы["0" НДС],MATCH(C56&amp;D56,Профильные_системы[Название]&amp;Профильные_системы[цвет],0)),0)))</f>
        <v>2871.96</v>
      </c>
      <c r="J56" s="323">
        <f t="shared" si="0"/>
        <v>2871.96</v>
      </c>
      <c r="K56" s="3"/>
    </row>
    <row r="57" spans="1:11" ht="60" customHeight="1" x14ac:dyDescent="0.25">
      <c r="A57" s="3"/>
      <c r="B57" s="191"/>
      <c r="C57" s="539" t="s">
        <v>1136</v>
      </c>
      <c r="D57" s="526" t="s">
        <v>5</v>
      </c>
      <c r="E57" s="521" t="str">
        <f t="array" ref="E57">INDEX(Профильные_системы[артикул],MATCH('Фасадный профиль'!$C57&amp;'Фасадный профиль'!$D57,Профильные_системы[Название]&amp;Профильные_системы[цвет],0),0)</f>
        <v>AA1020.VP000.BKM00.CN</v>
      </c>
      <c r="F57" s="540" t="s">
        <v>1142</v>
      </c>
      <c r="G57" s="541"/>
      <c r="H57" s="540" t="s">
        <v>369</v>
      </c>
      <c r="I57" s="335">
        <f t="array" ref="I57">IF($D$11=$U$2,INDEX(Профильные_системы[РРЦ Без НДС],MATCH(C57&amp;D57,Профильные_системы[Название]&amp;Профильные_системы[цвет],0)),IF($D$11=$U$1,INDEX(Профильные_системы[РРЦ с НДС],MATCH(C57&amp;D57,Профильные_системы[Название]&amp;Профильные_системы[цвет],0)),IF($D$11=$U$3,INDEX(Профильные_системы["0" НДС],MATCH(C57&amp;D57,Профильные_системы[Название]&amp;Профильные_системы[цвет],0)),0)))</f>
        <v>741.99</v>
      </c>
      <c r="J57" s="335">
        <f t="shared" si="0"/>
        <v>741.99</v>
      </c>
      <c r="K57" s="3"/>
    </row>
    <row r="58" spans="1:11" ht="60" customHeight="1" x14ac:dyDescent="0.25">
      <c r="A58" s="3"/>
      <c r="B58" s="191"/>
      <c r="C58" s="539" t="s">
        <v>1138</v>
      </c>
      <c r="D58" s="526" t="s">
        <v>5</v>
      </c>
      <c r="E58" s="521" t="str">
        <f t="array" ref="E58">INDEX(Профильные_системы[артикул],MATCH('Фасадный профиль'!$C58&amp;'Фасадный профиль'!$D58,Профильные_системы[Название]&amp;Профильные_системы[цвет],0),0)</f>
        <v>AA0956.VR000.BKM00.CN</v>
      </c>
      <c r="F58" s="540" t="s">
        <v>1143</v>
      </c>
      <c r="G58" s="541"/>
      <c r="H58" s="540" t="s">
        <v>1554</v>
      </c>
      <c r="I58" s="335">
        <f t="array" ref="I58">IF($D$11=$U$2,INDEX(Профильные_системы[РРЦ Без НДС],MATCH(C58&amp;D58,Профильные_системы[Название]&amp;Профильные_системы[цвет],0)),IF($D$11=$U$1,INDEX(Профильные_системы[РРЦ с НДС],MATCH(C58&amp;D58,Профильные_системы[Название]&amp;Профильные_системы[цвет],0)),IF($D$11=$U$3,INDEX(Профильные_системы["0" НДС],MATCH(C58&amp;D58,Профильные_системы[Название]&amp;Профильные_системы[цвет],0)),0)))</f>
        <v>285.89</v>
      </c>
      <c r="J58" s="335">
        <f t="shared" si="0"/>
        <v>285.89</v>
      </c>
      <c r="K58" s="3"/>
    </row>
    <row r="59" spans="1:11" ht="60" customHeight="1" x14ac:dyDescent="0.25">
      <c r="A59" s="3"/>
      <c r="B59" s="191"/>
      <c r="C59" s="539" t="s">
        <v>1140</v>
      </c>
      <c r="D59" s="526" t="s">
        <v>5</v>
      </c>
      <c r="E59" s="521" t="str">
        <f t="array" ref="E59">INDEX(Профильные_системы[артикул],MATCH('Фасадный профиль'!$C59&amp;'Фасадный профиль'!$D59,Профильные_системы[Название]&amp;Профильные_системы[цвет],0),0)</f>
        <v>AA1019.VP000.BKM00.CN</v>
      </c>
      <c r="F59" s="540" t="s">
        <v>1143</v>
      </c>
      <c r="G59" s="541"/>
      <c r="H59" s="540" t="s">
        <v>369</v>
      </c>
      <c r="I59" s="335">
        <f t="array" ref="I59">IF($D$11=$U$2,INDEX(Профильные_системы[РРЦ Без НДС],MATCH(C59&amp;D59,Профильные_системы[Название]&amp;Профильные_системы[цвет],0)),IF($D$11=$U$1,INDEX(Профильные_системы[РРЦ с НДС],MATCH(C59&amp;D59,Профильные_системы[Название]&amp;Профильные_системы[цвет],0)),IF($D$11=$U$3,INDEX(Профильные_системы["0" НДС],MATCH(C59&amp;D59,Профильные_системы[Название]&amp;Профильные_системы[цвет],0)),0)))</f>
        <v>634.63</v>
      </c>
      <c r="J59" s="335">
        <f t="shared" si="0"/>
        <v>634.63</v>
      </c>
      <c r="K59" s="3"/>
    </row>
    <row r="60" spans="1:11" ht="60" customHeight="1" x14ac:dyDescent="0.25">
      <c r="A60" s="3"/>
      <c r="B60" s="191"/>
      <c r="C60" s="539" t="s">
        <v>667</v>
      </c>
      <c r="D60" s="526" t="s">
        <v>336</v>
      </c>
      <c r="E60" s="521" t="str">
        <f t="array" ref="E60">INDEX(Профильные_системы[артикул],MATCH('Фасадный профиль'!$C60&amp;'Фасадный профиль'!$D60,Профильные_системы[Название]&amp;Профильные_системы[цвет],0),0)</f>
        <v>SA0033.VM100.BK000.RK</v>
      </c>
      <c r="F60" s="521" t="s">
        <v>374</v>
      </c>
      <c r="G60" s="541"/>
      <c r="H60" s="540" t="s">
        <v>625</v>
      </c>
      <c r="I60" s="335">
        <f t="array" ref="I60">IF($D$11=$U$2,INDEX(Профильные_системы[РРЦ Без НДС],MATCH(C60&amp;D60,Профильные_системы[Название]&amp;Профильные_системы[цвет],0)),IF($D$11=$U$1,INDEX(Профильные_системы[РРЦ с НДС],MATCH(C60&amp;D60,Профильные_системы[Название]&amp;Профильные_системы[цвет],0)),IF($D$11=$U$3,INDEX(Профильные_системы["0" НДС],MATCH(C60&amp;D60,Профильные_системы[Название]&amp;Профильные_системы[цвет],0)),0)))</f>
        <v>62.4</v>
      </c>
      <c r="J60" s="335">
        <f t="shared" ref="J60" si="4">I60-I60*$J$11</f>
        <v>62.4</v>
      </c>
      <c r="K60" s="3"/>
    </row>
    <row r="61" spans="1:11" ht="24.95" customHeight="1" x14ac:dyDescent="0.25">
      <c r="A61" s="3"/>
      <c r="B61" s="152"/>
      <c r="C61" s="153"/>
      <c r="D61" s="154"/>
      <c r="E61" s="154"/>
      <c r="F61" s="154"/>
      <c r="G61" s="154"/>
      <c r="H61" s="154"/>
      <c r="I61" s="336">
        <v>0</v>
      </c>
      <c r="J61" s="337">
        <v>0</v>
      </c>
      <c r="K61" s="3"/>
    </row>
    <row r="62" spans="1:11" ht="90" customHeight="1" x14ac:dyDescent="0.25">
      <c r="A62" s="3"/>
      <c r="B62" s="191"/>
      <c r="C62" s="608" t="s">
        <v>2207</v>
      </c>
      <c r="D62" s="609" t="s">
        <v>5</v>
      </c>
      <c r="E62" s="609" t="str">
        <f t="array" ref="E62">INDEX(Профильные_системы[артикул],MATCH('Фасадный профиль'!$C62&amp;'Фасадный профиль'!$D62,Профильные_системы[Название]&amp;Профильные_системы[цвет],0),0)</f>
        <v>AA0760.VP410.BKBAN.CJ</v>
      </c>
      <c r="F62" s="540"/>
      <c r="G62" s="588">
        <v>4100</v>
      </c>
      <c r="H62" s="540" t="s">
        <v>369</v>
      </c>
      <c r="I62" s="612">
        <f t="array" ref="I62">IF($D$11=$U$2,INDEX(Профильные_системы[РРЦ Без НДС],MATCH(C62&amp;D62,Профильные_системы[Название]&amp;Профильные_системы[цвет],0)),IF($D$11=$U$1,INDEX(Профильные_системы[РРЦ с НДС],MATCH(C62&amp;D62,Профильные_системы[Название]&amp;Профильные_системы[цвет],0)),IF($D$11=$U$3,INDEX(Профильные_системы["0" НДС],MATCH(C62&amp;D62,Профильные_системы[Название]&amp;Профильные_системы[цвет],0)),0)))</f>
        <v>2792.43</v>
      </c>
      <c r="J62" s="612">
        <f t="shared" ref="J62:J69" si="5">I62-I62*$J$11</f>
        <v>2792.43</v>
      </c>
      <c r="K62" s="3"/>
    </row>
    <row r="63" spans="1:11" ht="45" customHeight="1" x14ac:dyDescent="0.25">
      <c r="A63" s="3"/>
      <c r="B63" s="779"/>
      <c r="C63" s="608" t="s">
        <v>2208</v>
      </c>
      <c r="D63" s="609" t="s">
        <v>5</v>
      </c>
      <c r="E63" s="609" t="str">
        <f t="array" ref="E63">INDEX(Профильные_системы[артикул],MATCH('Фасадный профиль'!$C63&amp;'Фасадный профиль'!$D63,Профильные_системы[Название]&amp;Профильные_системы[цвет],0),0)</f>
        <v>AA0761.VP029.BKBAN.CJ</v>
      </c>
      <c r="F63" s="540"/>
      <c r="G63" s="588">
        <v>297</v>
      </c>
      <c r="H63" s="540" t="s">
        <v>369</v>
      </c>
      <c r="I63" s="612">
        <f t="array" ref="I63">IF($D$11=$U$2,INDEX(Профильные_системы[РРЦ Без НДС],MATCH(C63&amp;D63,Профильные_системы[Название]&amp;Профильные_системы[цвет],0)),IF($D$11=$U$1,INDEX(Профильные_системы[РРЦ с НДС],MATCH(C63&amp;D63,Профильные_системы[Название]&amp;Профильные_системы[цвет],0)),IF($D$11=$U$3,INDEX(Профильные_системы["0" НДС],MATCH(C63&amp;D63,Профильные_системы[Название]&amp;Профильные_системы[цвет],0)),0)))</f>
        <v>471.38</v>
      </c>
      <c r="J63" s="612">
        <f t="shared" si="5"/>
        <v>471.38</v>
      </c>
      <c r="K63" s="3"/>
    </row>
    <row r="64" spans="1:11" ht="45" customHeight="1" x14ac:dyDescent="0.25">
      <c r="A64" s="3"/>
      <c r="B64" s="780"/>
      <c r="C64" s="608" t="s">
        <v>2209</v>
      </c>
      <c r="D64" s="609" t="s">
        <v>5</v>
      </c>
      <c r="E64" s="609" t="str">
        <f t="array" ref="E64">INDEX(Профильные_системы[артикул],MATCH('Фасадный профиль'!$C64&amp;'Фасадный профиль'!$D64,Профильные_системы[Название]&amp;Профильные_системы[цвет],0),0)</f>
        <v>AA0761.VP039.BKBAN.CJ</v>
      </c>
      <c r="F64" s="587"/>
      <c r="G64" s="588">
        <v>397</v>
      </c>
      <c r="H64" s="540" t="s">
        <v>369</v>
      </c>
      <c r="I64" s="612">
        <f t="array" ref="I64">IF($D$11=$U$2,INDEX(Профильные_системы[РРЦ Без НДС],MATCH(C64&amp;D64,Профильные_системы[Название]&amp;Профильные_системы[цвет],0)),IF($D$11=$U$1,INDEX(Профильные_системы[РРЦ с НДС],MATCH(C64&amp;D64,Профильные_системы[Название]&amp;Профильные_системы[цвет],0)),IF($D$11=$U$3,INDEX(Профильные_системы["0" НДС],MATCH(C64&amp;D64,Профильные_системы[Название]&amp;Профильные_системы[цвет],0)),0)))</f>
        <v>579.25</v>
      </c>
      <c r="J64" s="612">
        <f t="shared" si="5"/>
        <v>579.25</v>
      </c>
      <c r="K64" s="3"/>
    </row>
    <row r="65" spans="1:11" ht="45" customHeight="1" x14ac:dyDescent="0.25">
      <c r="A65" s="3"/>
      <c r="B65" s="780"/>
      <c r="C65" s="610" t="s">
        <v>2210</v>
      </c>
      <c r="D65" s="611" t="s">
        <v>5</v>
      </c>
      <c r="E65" s="611" t="str">
        <f t="array" ref="E65">INDEX(Профильные_системы[артикул],MATCH('Фасадный профиль'!$C65&amp;'Фасадный профиль'!$D65,Профильные_системы[Название]&amp;Профильные_системы[цвет],0),0)</f>
        <v>AA0761.VP044.BKBAN.CJ</v>
      </c>
      <c r="F65" s="538"/>
      <c r="G65" s="589">
        <v>447</v>
      </c>
      <c r="H65" s="540" t="s">
        <v>369</v>
      </c>
      <c r="I65" s="612">
        <f t="array" ref="I65">IF($D$11=$U$2,INDEX(Профильные_системы[РРЦ Без НДС],MATCH(C65&amp;D65,Профильные_системы[Название]&amp;Профильные_системы[цвет],0)),IF($D$11=$U$1,INDEX(Профильные_системы[РРЦ с НДС],MATCH(C65&amp;D65,Профильные_системы[Название]&amp;Профильные_системы[цвет],0)),IF($D$11=$U$3,INDEX(Профильные_системы["0" НДС],MATCH(C65&amp;D65,Профильные_системы[Название]&amp;Профильные_системы[цвет],0)),0)))</f>
        <v>637.88</v>
      </c>
      <c r="J65" s="613">
        <f t="shared" si="5"/>
        <v>637.88</v>
      </c>
      <c r="K65" s="3"/>
    </row>
    <row r="66" spans="1:11" ht="45" customHeight="1" x14ac:dyDescent="0.25">
      <c r="A66" s="3"/>
      <c r="B66" s="780"/>
      <c r="C66" s="608" t="s">
        <v>2211</v>
      </c>
      <c r="D66" s="609" t="s">
        <v>5</v>
      </c>
      <c r="E66" s="609" t="str">
        <f t="array" ref="E66">INDEX(Профильные_системы[артикул],MATCH('Фасадный профиль'!$C66&amp;'Фасадный профиль'!$D66,Профильные_системы[Название]&amp;Профильные_системы[цвет],0),0)</f>
        <v>AA0761.VP059.BKBAN.CJ</v>
      </c>
      <c r="F66" s="540"/>
      <c r="G66" s="588">
        <v>597</v>
      </c>
      <c r="H66" s="540" t="s">
        <v>369</v>
      </c>
      <c r="I66" s="612">
        <f t="array" ref="I66">IF($D$11=$U$2,INDEX(Профильные_системы[РРЦ Без НДС],MATCH(C66&amp;D66,Профильные_системы[Название]&amp;Профильные_системы[цвет],0)),IF($D$11=$U$1,INDEX(Профильные_системы[РРЦ с НДС],MATCH(C66&amp;D66,Профильные_системы[Название]&amp;Профильные_системы[цвет],0)),IF($D$11=$U$3,INDEX(Профильные_системы["0" НДС],MATCH(C66&amp;D66,Профильные_системы[Название]&amp;Профильные_системы[цвет],0)),0)))</f>
        <v>827.84</v>
      </c>
      <c r="J66" s="612">
        <f t="shared" si="5"/>
        <v>827.84</v>
      </c>
      <c r="K66" s="3"/>
    </row>
    <row r="67" spans="1:11" ht="45" customHeight="1" x14ac:dyDescent="0.25">
      <c r="A67" s="3"/>
      <c r="B67" s="781"/>
      <c r="C67" s="608" t="s">
        <v>2212</v>
      </c>
      <c r="D67" s="609" t="s">
        <v>5</v>
      </c>
      <c r="E67" s="609" t="str">
        <f t="array" ref="E67">INDEX(Профильные_системы[артикул],MATCH('Фасадный профиль'!$C67&amp;'Фасадный профиль'!$D67,Профильные_системы[Название]&amp;Профильные_системы[цвет],0),0)</f>
        <v>AA0761.VP089.BKBAN.CJ</v>
      </c>
      <c r="F67" s="540"/>
      <c r="G67" s="588">
        <v>897</v>
      </c>
      <c r="H67" s="540" t="s">
        <v>369</v>
      </c>
      <c r="I67" s="612">
        <f t="array" ref="I67">IF($D$11=$U$2,INDEX(Профильные_системы[РРЦ Без НДС],MATCH(C67&amp;D67,Профильные_системы[Название]&amp;Профильные_системы[цвет],0)),IF($D$11=$U$1,INDEX(Профильные_системы[РРЦ с НДС],MATCH(C67&amp;D67,Профильные_системы[Название]&amp;Профильные_системы[цвет],0)),IF($D$11=$U$3,INDEX(Профильные_системы["0" НДС],MATCH(C67&amp;D67,Профильные_системы[Название]&amp;Профильные_системы[цвет],0)),0)))</f>
        <v>1180.78</v>
      </c>
      <c r="J67" s="612">
        <f t="shared" si="5"/>
        <v>1180.78</v>
      </c>
      <c r="K67" s="3"/>
    </row>
    <row r="68" spans="1:11" ht="60" customHeight="1" x14ac:dyDescent="0.25">
      <c r="A68" s="3"/>
      <c r="B68" s="191"/>
      <c r="C68" s="608" t="s">
        <v>2213</v>
      </c>
      <c r="D68" s="609"/>
      <c r="E68" s="609" t="str">
        <f t="array" ref="E68">INDEX(Профильные_системы[артикул],MATCH('Фасадный профиль'!$C68&amp;'Фасадный профиль'!$D68,Профильные_системы[Название]&amp;Профильные_системы[цвет],0),0)</f>
        <v>DE0549.VP300.TR000.CN</v>
      </c>
      <c r="F68" s="540"/>
      <c r="G68" s="541"/>
      <c r="H68" s="540" t="s">
        <v>625</v>
      </c>
      <c r="I68" s="612">
        <f t="array" ref="I68">IF($D$11=$U$2,INDEX(Профильные_системы[РРЦ Без НДС],MATCH(C68&amp;D68,Профильные_системы[Название]&amp;Профильные_системы[цвет],0)),IF($D$11=$U$1,INDEX(Профильные_системы[РРЦ с НДС],MATCH(C68&amp;D68,Профильные_системы[Название]&amp;Профильные_системы[цвет],0)),IF($D$11=$U$3,INDEX(Профильные_системы["0" НДС],MATCH(C68&amp;D68,Профильные_системы[Название]&amp;Профильные_системы[цвет],0)),0)))</f>
        <v>119.14</v>
      </c>
      <c r="J68" s="612">
        <f t="shared" si="5"/>
        <v>119.14</v>
      </c>
      <c r="K68" s="3"/>
    </row>
    <row r="69" spans="1:11" ht="60" customHeight="1" x14ac:dyDescent="0.25">
      <c r="A69" s="3"/>
      <c r="B69" s="191"/>
      <c r="C69" s="608" t="s">
        <v>2214</v>
      </c>
      <c r="D69" s="609"/>
      <c r="E69" s="609" t="str">
        <f t="array" ref="E69">INDEX(Профильные_системы[артикул],MATCH('Фасадный профиль'!$C69&amp;'Фасадный профиль'!$D69,Профильные_системы[Название]&amp;Профильные_системы[цвет],0),0)</f>
        <v>AA3530.VP000.BK0PC.RM</v>
      </c>
      <c r="F69" s="587"/>
      <c r="G69" s="541"/>
      <c r="H69" s="540" t="s">
        <v>369</v>
      </c>
      <c r="I69" s="612">
        <f t="array" ref="I69">IF($D$11=$U$2,INDEX(Профильные_системы[РРЦ Без НДС],MATCH(C69&amp;D69,Профильные_системы[Название]&amp;Профильные_системы[цвет],0)),IF($D$11=$U$1,INDEX(Профильные_системы[РРЦ с НДС],MATCH(C69&amp;D69,Профильные_системы[Название]&amp;Профильные_системы[цвет],0)),IF($D$11=$U$3,INDEX(Профильные_системы["0" НДС],MATCH(C69&amp;D69,Профильные_системы[Название]&amp;Профильные_системы[цвет],0)),0)))</f>
        <v>6.5</v>
      </c>
      <c r="J69" s="612">
        <f t="shared" si="5"/>
        <v>6.5</v>
      </c>
      <c r="K69" s="3"/>
    </row>
    <row r="70" spans="1:11" ht="24.95" customHeight="1" x14ac:dyDescent="0.25">
      <c r="A70" s="3"/>
      <c r="B70" s="152"/>
      <c r="C70" s="153"/>
      <c r="D70" s="154"/>
      <c r="E70" s="154"/>
      <c r="F70" s="154"/>
      <c r="G70" s="154"/>
      <c r="H70" s="154"/>
      <c r="I70" s="336">
        <v>0</v>
      </c>
      <c r="J70" s="337">
        <v>0</v>
      </c>
      <c r="K70" s="3"/>
    </row>
    <row r="71" spans="1:11" x14ac:dyDescent="0.25">
      <c r="A71" s="3"/>
      <c r="B71" s="3"/>
      <c r="C71" s="54"/>
      <c r="D71" s="202"/>
      <c r="E71" s="202"/>
      <c r="F71" s="202"/>
      <c r="G71" s="202"/>
      <c r="H71" s="202"/>
      <c r="I71" s="67"/>
      <c r="J71" s="67"/>
      <c r="K71" s="3"/>
    </row>
    <row r="72" spans="1:11" x14ac:dyDescent="0.25">
      <c r="A72" s="3"/>
      <c r="B72" s="3"/>
      <c r="C72" s="54"/>
      <c r="D72" s="202"/>
      <c r="E72" s="202"/>
      <c r="F72" s="202"/>
      <c r="G72" s="202"/>
      <c r="H72" s="202"/>
      <c r="I72" s="67"/>
      <c r="J72" s="67"/>
      <c r="K72" s="3"/>
    </row>
    <row r="73" spans="1:11" ht="21" x14ac:dyDescent="0.25">
      <c r="A73" s="3"/>
      <c r="B73" s="664" t="s">
        <v>1358</v>
      </c>
      <c r="C73" s="664"/>
      <c r="D73" s="664"/>
      <c r="E73" s="664"/>
      <c r="F73" s="664"/>
      <c r="G73" s="664"/>
      <c r="H73" s="664"/>
      <c r="I73" s="664"/>
      <c r="J73" s="664"/>
      <c r="K73" s="3"/>
    </row>
    <row r="74" spans="1:11" x14ac:dyDescent="0.25">
      <c r="A74" s="3"/>
      <c r="B74" s="3"/>
      <c r="C74" s="54"/>
      <c r="D74" s="202"/>
      <c r="E74" s="202"/>
      <c r="F74" s="202"/>
      <c r="G74" s="202"/>
      <c r="H74" s="202"/>
      <c r="I74" s="67"/>
      <c r="J74" s="67"/>
      <c r="K74" s="3"/>
    </row>
    <row r="75" spans="1:11" x14ac:dyDescent="0.25">
      <c r="A75" s="3"/>
      <c r="B75" s="3"/>
      <c r="C75" s="54"/>
      <c r="D75" s="202"/>
      <c r="E75" s="202"/>
      <c r="F75" s="202"/>
      <c r="G75" s="202"/>
      <c r="H75" s="202"/>
      <c r="I75" s="67"/>
      <c r="J75" s="67"/>
      <c r="K75" s="3"/>
    </row>
    <row r="76" spans="1:11" x14ac:dyDescent="0.25">
      <c r="A76" s="3"/>
      <c r="B76" s="3"/>
      <c r="C76" s="54"/>
      <c r="D76" s="202"/>
      <c r="E76" s="202"/>
      <c r="F76" s="202"/>
      <c r="G76" s="202"/>
      <c r="H76" s="202"/>
      <c r="I76" s="67"/>
      <c r="J76" s="67"/>
      <c r="K76" s="3"/>
    </row>
    <row r="77" spans="1:11" x14ac:dyDescent="0.25">
      <c r="A77" s="3"/>
      <c r="B77" s="142"/>
      <c r="C77" s="194"/>
      <c r="D77" s="195"/>
      <c r="E77" s="195"/>
      <c r="F77" s="195"/>
      <c r="G77" s="195"/>
      <c r="H77" s="195"/>
      <c r="I77" s="196"/>
      <c r="J77" s="196"/>
      <c r="K77" s="3"/>
    </row>
    <row r="78" spans="1:11" x14ac:dyDescent="0.25">
      <c r="A78" s="3"/>
      <c r="B78" s="3"/>
      <c r="C78" s="54"/>
      <c r="D78" s="202"/>
      <c r="E78" s="202"/>
      <c r="F78" s="202"/>
      <c r="G78" s="202"/>
      <c r="H78" s="202"/>
      <c r="I78" s="67"/>
      <c r="J78" s="67"/>
      <c r="K78" s="3"/>
    </row>
  </sheetData>
  <sheetProtection autoFilter="0"/>
  <mergeCells count="23">
    <mergeCell ref="H1:J1"/>
    <mergeCell ref="B7:C7"/>
    <mergeCell ref="B9:C9"/>
    <mergeCell ref="B11:C11"/>
    <mergeCell ref="F11:I11"/>
    <mergeCell ref="H2:J2"/>
    <mergeCell ref="B23:B25"/>
    <mergeCell ref="F37:F39"/>
    <mergeCell ref="G34:G36"/>
    <mergeCell ref="G37:G39"/>
    <mergeCell ref="B42:B43"/>
    <mergeCell ref="B73:J73"/>
    <mergeCell ref="B37:B39"/>
    <mergeCell ref="B40:B41"/>
    <mergeCell ref="F34:F36"/>
    <mergeCell ref="B26:B27"/>
    <mergeCell ref="B34:B36"/>
    <mergeCell ref="B63:B67"/>
    <mergeCell ref="B15:B17"/>
    <mergeCell ref="F15:F17"/>
    <mergeCell ref="B18:B20"/>
    <mergeCell ref="F18:F20"/>
    <mergeCell ref="B21:B22"/>
  </mergeCells>
  <dataValidations disablePrompts="1" count="1">
    <dataValidation type="list" allowBlank="1" showInputMessage="1" showErrorMessage="1" sqref="D11">
      <formula1>$U$1:$U$3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40" fitToHeight="0" orientation="portrait" r:id="rId1"/>
  <headerFooter>
    <oddHeader>&amp;A</oddHeader>
    <oddFooter>Страница  &amp;P из &amp;N</oddFooter>
  </headerFooter>
  <rowBreaks count="1" manualBreakCount="1">
    <brk id="54" max="10" man="1"/>
  </rowBreaks>
  <ignoredErrors>
    <ignoredError sqref="J11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/>
    <pageSetUpPr fitToPage="1"/>
  </sheetPr>
  <dimension ref="A1:U51"/>
  <sheetViews>
    <sheetView showGridLines="0" showRowColHeaders="0" zoomScaleNormal="100" zoomScaleSheetLayoutView="100" workbookViewId="0">
      <selection activeCell="N12" sqref="N12"/>
    </sheetView>
  </sheetViews>
  <sheetFormatPr defaultRowHeight="15.75" x14ac:dyDescent="0.25"/>
  <cols>
    <col min="1" max="1" width="2" style="8" customWidth="1"/>
    <col min="2" max="2" width="24.140625" style="8" customWidth="1"/>
    <col min="3" max="3" width="39.85546875" style="260" customWidth="1"/>
    <col min="4" max="4" width="42.28515625" style="15" customWidth="1"/>
    <col min="5" max="5" width="31.5703125" style="15" customWidth="1"/>
    <col min="6" max="6" width="21.140625" style="15" customWidth="1"/>
    <col min="7" max="7" width="10.85546875" style="15" customWidth="1"/>
    <col min="8" max="8" width="16.140625" style="15" customWidth="1"/>
    <col min="9" max="10" width="21.7109375" style="58" customWidth="1"/>
    <col min="11" max="11" width="2.5703125" style="8" customWidth="1"/>
    <col min="12" max="20" width="9.140625" style="8"/>
    <col min="21" max="21" width="9.140625" style="8" hidden="1" customWidth="1"/>
    <col min="22" max="16384" width="9.140625" style="8"/>
  </cols>
  <sheetData>
    <row r="1" spans="1:21" s="31" customFormat="1" ht="9" customHeight="1" x14ac:dyDescent="0.25">
      <c r="A1" s="5"/>
      <c r="B1" s="5"/>
      <c r="C1" s="29"/>
      <c r="D1" s="6"/>
      <c r="E1" s="6"/>
      <c r="F1" s="6"/>
      <c r="G1" s="6"/>
      <c r="H1" s="687" t="str">
        <f>'Система "Стандарт"'!L1</f>
        <v xml:space="preserve"> </v>
      </c>
      <c r="I1" s="687"/>
      <c r="J1" s="687"/>
      <c r="K1" s="5"/>
      <c r="U1" s="31" t="s">
        <v>161</v>
      </c>
    </row>
    <row r="2" spans="1:21" s="31" customFormat="1" ht="7.5" customHeight="1" x14ac:dyDescent="0.25">
      <c r="A2" s="5"/>
      <c r="B2" s="5"/>
      <c r="C2" s="29"/>
      <c r="D2" s="6"/>
      <c r="E2" s="6"/>
      <c r="F2" s="6"/>
      <c r="G2" s="6"/>
      <c r="H2" s="6"/>
      <c r="I2" s="6"/>
      <c r="J2" s="5"/>
      <c r="K2" s="5"/>
      <c r="U2" s="31" t="s">
        <v>162</v>
      </c>
    </row>
    <row r="3" spans="1:21" s="31" customFormat="1" x14ac:dyDescent="0.25">
      <c r="A3" s="5"/>
      <c r="B3" s="5"/>
      <c r="C3" s="29"/>
      <c r="D3" s="6"/>
      <c r="E3" s="6"/>
      <c r="F3" s="6"/>
      <c r="G3" s="6"/>
      <c r="H3" s="6"/>
      <c r="I3" s="687" t="str">
        <f>'Система "Стандарт"'!L2</f>
        <v>ред. 13.12.2023 цены от 22.08.2023 г.</v>
      </c>
      <c r="J3" s="687"/>
      <c r="K3" s="5"/>
      <c r="U3" s="31" t="s">
        <v>1727</v>
      </c>
    </row>
    <row r="4" spans="1:21" s="31" customFormat="1" x14ac:dyDescent="0.25">
      <c r="A4" s="5"/>
      <c r="B4" s="5"/>
      <c r="C4" s="29"/>
      <c r="D4" s="6"/>
      <c r="E4" s="5"/>
      <c r="F4" s="5"/>
      <c r="G4" s="6"/>
      <c r="H4" s="6"/>
      <c r="I4" s="6"/>
      <c r="J4" s="5"/>
      <c r="K4" s="5"/>
    </row>
    <row r="5" spans="1:21" s="31" customFormat="1" x14ac:dyDescent="0.25">
      <c r="A5" s="5"/>
      <c r="B5" s="5"/>
      <c r="C5" s="29"/>
      <c r="D5" s="6"/>
      <c r="E5" s="6"/>
      <c r="F5" s="6"/>
      <c r="G5" s="6"/>
      <c r="H5" s="6"/>
      <c r="I5" s="6"/>
      <c r="J5" s="285" t="s">
        <v>1336</v>
      </c>
      <c r="K5" s="5"/>
    </row>
    <row r="6" spans="1:21" s="31" customFormat="1" x14ac:dyDescent="0.25">
      <c r="A6" s="5"/>
      <c r="B6" s="5"/>
      <c r="C6" s="29"/>
      <c r="D6" s="6"/>
      <c r="E6" s="6"/>
      <c r="F6" s="6"/>
      <c r="G6" s="6"/>
      <c r="H6" s="6"/>
      <c r="I6" s="6"/>
      <c r="J6" s="285" t="s">
        <v>1337</v>
      </c>
      <c r="K6" s="5"/>
    </row>
    <row r="7" spans="1:21" s="31" customFormat="1" x14ac:dyDescent="0.25">
      <c r="A7" s="5"/>
      <c r="B7" s="694" t="s">
        <v>158</v>
      </c>
      <c r="C7" s="695"/>
      <c r="D7" s="283"/>
      <c r="E7" s="6"/>
      <c r="F7" s="6"/>
      <c r="G7" s="6"/>
      <c r="H7" s="6"/>
      <c r="I7" s="6"/>
      <c r="J7" s="285" t="s">
        <v>1338</v>
      </c>
      <c r="K7" s="5"/>
    </row>
    <row r="8" spans="1:21" s="31" customFormat="1" x14ac:dyDescent="0.25">
      <c r="A8" s="5"/>
      <c r="B8" s="202"/>
      <c r="C8" s="18"/>
      <c r="D8" s="202"/>
      <c r="E8" s="6"/>
      <c r="F8" s="6"/>
      <c r="G8" s="6"/>
      <c r="H8" s="6"/>
      <c r="I8" s="6"/>
      <c r="J8" s="285" t="s">
        <v>1339</v>
      </c>
      <c r="K8" s="5"/>
    </row>
    <row r="9" spans="1:21" s="31" customFormat="1" x14ac:dyDescent="0.25">
      <c r="A9" s="5"/>
      <c r="B9" s="694" t="s">
        <v>159</v>
      </c>
      <c r="C9" s="695"/>
      <c r="D9" s="512"/>
      <c r="E9" s="6"/>
      <c r="F9" s="6"/>
      <c r="G9" s="6"/>
      <c r="H9" s="6"/>
      <c r="I9" s="6"/>
      <c r="J9" s="285" t="s">
        <v>1340</v>
      </c>
      <c r="K9" s="5"/>
    </row>
    <row r="10" spans="1:21" s="31" customFormat="1" x14ac:dyDescent="0.25">
      <c r="A10" s="5"/>
      <c r="B10" s="5"/>
      <c r="C10" s="29"/>
      <c r="D10" s="6"/>
      <c r="E10" s="6"/>
      <c r="F10" s="6"/>
      <c r="G10" s="6"/>
      <c r="H10" s="6"/>
      <c r="I10" s="6"/>
      <c r="J10" s="6"/>
      <c r="K10" s="5"/>
    </row>
    <row r="11" spans="1:21" s="31" customFormat="1" ht="21" customHeight="1" x14ac:dyDescent="0.25">
      <c r="A11" s="5"/>
      <c r="B11" s="670" t="str">
        <f>IF(D11=U1,"тип цен с НДС",IF(D11=U2,"тип цен без НДС","тип цен с 0 НДС"))</f>
        <v>тип цен без НДС</v>
      </c>
      <c r="C11" s="672"/>
      <c r="D11" s="402" t="str">
        <f>'Система "Стандарт"'!$D$12</f>
        <v>Без НДС</v>
      </c>
      <c r="E11" s="6"/>
      <c r="F11" s="670" t="s">
        <v>1327</v>
      </c>
      <c r="G11" s="671"/>
      <c r="H11" s="671"/>
      <c r="I11" s="672"/>
      <c r="J11" s="242">
        <f>'Система "Стандарт"'!$N$12</f>
        <v>0</v>
      </c>
      <c r="K11" s="5"/>
    </row>
    <row r="12" spans="1:21" x14ac:dyDescent="0.25">
      <c r="A12" s="3"/>
      <c r="B12" s="3"/>
      <c r="C12" s="252"/>
      <c r="D12" s="202"/>
      <c r="E12" s="202"/>
      <c r="F12" s="202"/>
      <c r="G12" s="202"/>
      <c r="H12" s="202"/>
      <c r="I12" s="56"/>
      <c r="J12" s="56"/>
      <c r="K12" s="3"/>
    </row>
    <row r="13" spans="1:21" ht="30" customHeight="1" x14ac:dyDescent="0.25">
      <c r="A13" s="3"/>
      <c r="B13" s="83"/>
      <c r="C13" s="528"/>
      <c r="D13" s="144"/>
      <c r="E13" s="93" t="s">
        <v>668</v>
      </c>
      <c r="F13" s="76"/>
      <c r="G13" s="76"/>
      <c r="H13" s="76"/>
      <c r="I13" s="161"/>
      <c r="J13" s="145"/>
      <c r="K13" s="3"/>
    </row>
    <row r="14" spans="1:21" ht="35.25" customHeight="1" x14ac:dyDescent="0.25">
      <c r="A14" s="3"/>
      <c r="B14" s="550" t="s">
        <v>364</v>
      </c>
      <c r="C14" s="549" t="s">
        <v>358</v>
      </c>
      <c r="D14" s="550" t="s">
        <v>359</v>
      </c>
      <c r="E14" s="550" t="s">
        <v>360</v>
      </c>
      <c r="F14" s="295" t="s">
        <v>1656</v>
      </c>
      <c r="G14" s="295" t="s">
        <v>401</v>
      </c>
      <c r="H14" s="295" t="s">
        <v>362</v>
      </c>
      <c r="I14" s="295" t="s">
        <v>1345</v>
      </c>
      <c r="J14" s="295" t="s">
        <v>1346</v>
      </c>
      <c r="K14" s="3"/>
    </row>
    <row r="15" spans="1:21" ht="60" customHeight="1" x14ac:dyDescent="0.25">
      <c r="A15" s="3"/>
      <c r="B15" s="26"/>
      <c r="C15" s="529" t="s">
        <v>638</v>
      </c>
      <c r="D15" s="521" t="s">
        <v>3</v>
      </c>
      <c r="E15" s="521" t="str">
        <f t="array" ref="E15">INDEX(Профильные_системы[артикул],MATCH('Стеллажная система'!$C15&amp;'Стеллажная система'!$D15,Профильные_системы[Название]&amp;Профильные_системы[цвет],0),0)</f>
        <v>SA0195.VP540.SLMAN.CJ</v>
      </c>
      <c r="F15" s="521" t="s">
        <v>580</v>
      </c>
      <c r="G15" s="521">
        <v>5.4</v>
      </c>
      <c r="H15" s="521" t="s">
        <v>369</v>
      </c>
      <c r="I15" s="335">
        <f t="array" ref="I15">IF($D$11=$U$2,INDEX(Профильные_системы[РРЦ Без НДС],MATCH(C15&amp;D15,Профильные_системы[Название]&amp;Профильные_системы[цвет],0)),IF($D$11=$U$1,INDEX(Профильные_системы[РРЦ с НДС],MATCH(C15&amp;D15,Профильные_системы[Название]&amp;Профильные_системы[цвет],0)),IF($D$11=$U$3,INDEX(Профильные_системы["0" НДС],MATCH(C15&amp;D15,Профильные_системы[Название]&amp;Профильные_системы[цвет],0)),0)))</f>
        <v>5182.42</v>
      </c>
      <c r="J15" s="335">
        <f>I15-I15*$J$11</f>
        <v>5182.42</v>
      </c>
      <c r="K15" s="3"/>
    </row>
    <row r="16" spans="1:21" ht="60" customHeight="1" x14ac:dyDescent="0.25">
      <c r="A16" s="3"/>
      <c r="B16" s="26"/>
      <c r="C16" s="529" t="s">
        <v>650</v>
      </c>
      <c r="D16" s="521" t="s">
        <v>3</v>
      </c>
      <c r="E16" s="521" t="str">
        <f t="array" ref="E16">INDEX(Профильные_системы[артикул],MATCH('Стеллажная система'!$C16&amp;'Стеллажная система'!$D16,Профильные_системы[Название]&amp;Профильные_системы[цвет],0),0)</f>
        <v>SA0198.VP540.SLMAN.CJ</v>
      </c>
      <c r="F16" s="521" t="s">
        <v>669</v>
      </c>
      <c r="G16" s="521">
        <v>5.4</v>
      </c>
      <c r="H16" s="521" t="s">
        <v>369</v>
      </c>
      <c r="I16" s="335">
        <f t="array" ref="I16">IF($D$11=$U$2,INDEX(Профильные_системы[РРЦ Без НДС],MATCH(C16&amp;D16,Профильные_системы[Название]&amp;Профильные_системы[цвет],0)),IF($D$11=$U$1,INDEX(Профильные_системы[РРЦ с НДС],MATCH(C16&amp;D16,Профильные_системы[Название]&amp;Профильные_системы[цвет],0)),IF($D$11=$U$3,INDEX(Профильные_системы["0" НДС],MATCH(C16&amp;D16,Профильные_системы[Название]&amp;Профильные_системы[цвет],0)),0)))</f>
        <v>2065.1999999999998</v>
      </c>
      <c r="J16" s="335">
        <f t="shared" ref="J16:J46" si="0">I16-I16*$J$11</f>
        <v>2065.1999999999998</v>
      </c>
      <c r="K16" s="3"/>
    </row>
    <row r="17" spans="1:11" ht="60" customHeight="1" x14ac:dyDescent="0.25">
      <c r="A17" s="3"/>
      <c r="B17" s="26"/>
      <c r="C17" s="529" t="s">
        <v>640</v>
      </c>
      <c r="D17" s="521" t="s">
        <v>3</v>
      </c>
      <c r="E17" s="521" t="str">
        <f t="array" ref="E17">INDEX(Профильные_системы[артикул],MATCH('Стеллажная система'!$C17&amp;'Стеллажная система'!$D17,Профильные_системы[Название]&amp;Профильные_системы[цвет],0),0)</f>
        <v>SA0196.VP540.SLMAN.CJ</v>
      </c>
      <c r="F17" s="521" t="s">
        <v>669</v>
      </c>
      <c r="G17" s="521">
        <v>5.4</v>
      </c>
      <c r="H17" s="521" t="s">
        <v>369</v>
      </c>
      <c r="I17" s="335">
        <f t="array" ref="I17">IF($D$11=$U$2,INDEX(Профильные_системы[РРЦ Без НДС],MATCH(C17&amp;D17,Профильные_системы[Название]&amp;Профильные_системы[цвет],0)),IF($D$11=$U$1,INDEX(Профильные_системы[РРЦ с НДС],MATCH(C17&amp;D17,Профильные_системы[Название]&amp;Профильные_системы[цвет],0)),IF($D$11=$U$3,INDEX(Профильные_системы["0" НДС],MATCH(C17&amp;D17,Профильные_системы[Название]&amp;Профильные_системы[цвет],0)),0)))</f>
        <v>1987.31</v>
      </c>
      <c r="J17" s="335">
        <f t="shared" si="0"/>
        <v>1987.31</v>
      </c>
      <c r="K17" s="3"/>
    </row>
    <row r="18" spans="1:11" ht="60" customHeight="1" x14ac:dyDescent="0.25">
      <c r="A18" s="3"/>
      <c r="B18" s="80"/>
      <c r="C18" s="530" t="s">
        <v>626</v>
      </c>
      <c r="D18" s="523" t="s">
        <v>3</v>
      </c>
      <c r="E18" s="523" t="str">
        <f t="array" ref="E18">INDEX(Профильные_системы[артикул],MATCH('Стеллажная система'!$C18&amp;'Стеллажная система'!$D18,Профильные_системы[Название]&amp;Профильные_системы[цвет],0),0)</f>
        <v>SA0199.VP540.SLMAN.CJ</v>
      </c>
      <c r="F18" s="523" t="s">
        <v>669</v>
      </c>
      <c r="G18" s="523">
        <v>5.4</v>
      </c>
      <c r="H18" s="523" t="s">
        <v>369</v>
      </c>
      <c r="I18" s="335">
        <f t="array" ref="I18">IF($D$11=$U$2,INDEX(Профильные_системы[РРЦ Без НДС],MATCH(C18&amp;D18,Профильные_системы[Название]&amp;Профильные_системы[цвет],0)),IF($D$11=$U$1,INDEX(Профильные_системы[РРЦ с НДС],MATCH(C18&amp;D18,Профильные_системы[Название]&amp;Профильные_системы[цвет],0)),IF($D$11=$U$3,INDEX(Профильные_системы["0" НДС],MATCH(C18&amp;D18,Профильные_системы[Название]&amp;Профильные_системы[цвет],0)),0)))</f>
        <v>1324.82</v>
      </c>
      <c r="J18" s="335">
        <f t="shared" si="0"/>
        <v>1324.82</v>
      </c>
      <c r="K18" s="3"/>
    </row>
    <row r="19" spans="1:11" ht="30" customHeight="1" x14ac:dyDescent="0.3">
      <c r="A19" s="3"/>
      <c r="B19" s="75"/>
      <c r="C19" s="531"/>
      <c r="D19" s="146"/>
      <c r="E19" s="93" t="s">
        <v>674</v>
      </c>
      <c r="F19" s="76"/>
      <c r="G19" s="76"/>
      <c r="H19" s="76"/>
      <c r="I19" s="76"/>
      <c r="J19" s="77"/>
      <c r="K19" s="415"/>
    </row>
    <row r="20" spans="1:11" ht="60" customHeight="1" x14ac:dyDescent="0.25">
      <c r="A20" s="3"/>
      <c r="B20" s="82"/>
      <c r="C20" s="532" t="s">
        <v>646</v>
      </c>
      <c r="D20" s="525" t="s">
        <v>3</v>
      </c>
      <c r="E20" s="525" t="str">
        <f t="array" ref="E20">INDEX(Профильные_системы[артикул],MATCH('Стеллажная система'!$C20&amp;'Стеллажная система'!$D20,Профильные_системы[Название]&amp;Профильные_системы[цвет],0),0)</f>
        <v>SA0030.VP000.SLM00.CY</v>
      </c>
      <c r="F20" s="525" t="s">
        <v>371</v>
      </c>
      <c r="G20" s="525"/>
      <c r="H20" s="525" t="s">
        <v>369</v>
      </c>
      <c r="I20" s="335">
        <f t="array" ref="I20">IF($D$11=$U$2,INDEX(Профильные_системы[РРЦ Без НДС],MATCH(C20&amp;D20,Профильные_системы[Название]&amp;Профильные_системы[цвет],0)),IF($D$11=$U$1,INDEX(Профильные_системы[РРЦ с НДС],MATCH(C20&amp;D20,Профильные_системы[Название]&amp;Профильные_системы[цвет],0)),IF($D$11=$U$3,INDEX(Профильные_системы["0" НДС],MATCH(C20&amp;D20,Профильные_системы[Название]&amp;Профильные_системы[цвет],0)),0)))</f>
        <v>26.24</v>
      </c>
      <c r="J20" s="335">
        <f t="shared" si="0"/>
        <v>26.24</v>
      </c>
      <c r="K20" s="3"/>
    </row>
    <row r="21" spans="1:11" ht="60" customHeight="1" x14ac:dyDescent="0.25">
      <c r="A21" s="3"/>
      <c r="B21" s="26"/>
      <c r="C21" s="529" t="s">
        <v>652</v>
      </c>
      <c r="D21" s="521" t="s">
        <v>3</v>
      </c>
      <c r="E21" s="521" t="str">
        <f t="array" ref="E21">INDEX(Профильные_системы[артикул],MATCH('Стеллажная система'!$C21&amp;'Стеллажная система'!$D21,Профильные_системы[Название]&amp;Профильные_системы[цвет],0),0)</f>
        <v>SA0022.VR000.SLMPC.CY</v>
      </c>
      <c r="F21" s="521" t="s">
        <v>368</v>
      </c>
      <c r="G21" s="521"/>
      <c r="H21" s="521" t="s">
        <v>586</v>
      </c>
      <c r="I21" s="335">
        <f t="array" ref="I21">IF($D$11=$U$2,INDEX(Профильные_системы[РРЦ Без НДС],MATCH(C21&amp;D21,Профильные_системы[Название]&amp;Профильные_системы[цвет],0)),IF($D$11=$U$1,INDEX(Профильные_системы[РРЦ с НДС],MATCH(C21&amp;D21,Профильные_системы[Название]&amp;Профильные_системы[цвет],0)),IF($D$11=$U$3,INDEX(Профильные_системы["0" НДС],MATCH(C21&amp;D21,Профильные_системы[Название]&amp;Профильные_системы[цвет],0)),0)))</f>
        <v>310.19</v>
      </c>
      <c r="J21" s="335">
        <f t="shared" si="0"/>
        <v>310.19</v>
      </c>
      <c r="K21" s="3"/>
    </row>
    <row r="22" spans="1:11" ht="60" customHeight="1" x14ac:dyDescent="0.25">
      <c r="A22" s="3"/>
      <c r="B22" s="26"/>
      <c r="C22" s="529" t="s">
        <v>648</v>
      </c>
      <c r="D22" s="521" t="s">
        <v>3</v>
      </c>
      <c r="E22" s="521" t="str">
        <f t="array" ref="E22">INDEX(Профильные_системы[артикул],MATCH('Стеллажная система'!$C22&amp;'Стеллажная система'!$D22,Профильные_системы[Название]&amp;Профильные_системы[цвет],0),0)</f>
        <v>SA0262.AR000.SLM00.CY</v>
      </c>
      <c r="F22" s="521" t="s">
        <v>368</v>
      </c>
      <c r="G22" s="521"/>
      <c r="H22" s="521" t="s">
        <v>586</v>
      </c>
      <c r="I22" s="335">
        <f t="array" ref="I22">IF($D$11=$U$2,INDEX(Профильные_системы[РРЦ Без НДС],MATCH(C22&amp;D22,Профильные_системы[Название]&amp;Профильные_системы[цвет],0)),IF($D$11=$U$1,INDEX(Профильные_системы[РРЦ с НДС],MATCH(C22&amp;D22,Профильные_системы[Название]&amp;Профильные_системы[цвет],0)),IF($D$11=$U$3,INDEX(Профильные_системы["0" НДС],MATCH(C22&amp;D22,Профильные_системы[Название]&amp;Профильные_системы[цвет],0)),0)))</f>
        <v>39.36</v>
      </c>
      <c r="J22" s="335">
        <f t="shared" si="0"/>
        <v>39.36</v>
      </c>
      <c r="K22" s="3"/>
    </row>
    <row r="23" spans="1:11" ht="60" customHeight="1" x14ac:dyDescent="0.25">
      <c r="A23" s="3"/>
      <c r="B23" s="26"/>
      <c r="C23" s="529" t="s">
        <v>642</v>
      </c>
      <c r="D23" s="521" t="s">
        <v>3</v>
      </c>
      <c r="E23" s="521" t="str">
        <f t="array" ref="E23">INDEX(Профильные_системы[артикул],MATCH('Стеллажная система'!$C23&amp;'Стеллажная система'!$D23,Профильные_системы[Название]&amp;Профильные_системы[цвет],0),0)</f>
        <v>SA0021.VP000.SLMPC.CY</v>
      </c>
      <c r="F23" s="521" t="s">
        <v>670</v>
      </c>
      <c r="G23" s="521"/>
      <c r="H23" s="521" t="s">
        <v>369</v>
      </c>
      <c r="I23" s="335">
        <f t="array" ref="I23">IF($D$11=$U$2,INDEX(Профильные_системы[РРЦ Без НДС],MATCH(C23&amp;D23,Профильные_системы[Название]&amp;Профильные_системы[цвет],0)),IF($D$11=$U$1,INDEX(Профильные_системы[РРЦ с НДС],MATCH(C23&amp;D23,Профильные_системы[Название]&amp;Профильные_системы[цвет],0)),IF($D$11=$U$3,INDEX(Профильные_системы["0" НДС],MATCH(C23&amp;D23,Профильные_системы[Название]&amp;Профильные_системы[цвет],0)),0)))</f>
        <v>357.95</v>
      </c>
      <c r="J23" s="335">
        <f t="shared" si="0"/>
        <v>357.95</v>
      </c>
      <c r="K23" s="3"/>
    </row>
    <row r="24" spans="1:11" ht="60" customHeight="1" x14ac:dyDescent="0.25">
      <c r="A24" s="3"/>
      <c r="B24" s="26"/>
      <c r="C24" s="529" t="s">
        <v>632</v>
      </c>
      <c r="D24" s="521" t="s">
        <v>3</v>
      </c>
      <c r="E24" s="521" t="str">
        <f t="array" ref="E24">INDEX(Профильные_системы[артикул],MATCH('Стеллажная система'!$C24&amp;'Стеллажная система'!$D24,Профильные_системы[Название]&amp;Профильные_системы[цвет],0),0)</f>
        <v>SA0023.VP000.SLMPC.CY</v>
      </c>
      <c r="F24" s="521" t="s">
        <v>592</v>
      </c>
      <c r="G24" s="521"/>
      <c r="H24" s="521" t="s">
        <v>369</v>
      </c>
      <c r="I24" s="335">
        <f t="array" ref="I24">IF($D$11=$U$2,INDEX(Профильные_системы[РРЦ Без НДС],MATCH(C24&amp;D24,Профильные_системы[Название]&amp;Профильные_системы[цвет],0)),IF($D$11=$U$1,INDEX(Профильные_системы[РРЦ с НДС],MATCH(C24&amp;D24,Профильные_системы[Название]&amp;Профильные_системы[цвет],0)),IF($D$11=$U$3,INDEX(Профильные_системы["0" НДС],MATCH(C24&amp;D24,Профильные_системы[Название]&amp;Профильные_системы[цвет],0)),0)))</f>
        <v>580.04</v>
      </c>
      <c r="J24" s="335">
        <f t="shared" si="0"/>
        <v>580.04</v>
      </c>
      <c r="K24" s="3"/>
    </row>
    <row r="25" spans="1:11" ht="60" customHeight="1" x14ac:dyDescent="0.25">
      <c r="A25" s="3"/>
      <c r="B25" s="26"/>
      <c r="C25" s="529" t="s">
        <v>630</v>
      </c>
      <c r="D25" s="521" t="s">
        <v>3</v>
      </c>
      <c r="E25" s="521" t="str">
        <f t="array" ref="E25">INDEX(Профильные_системы[артикул],MATCH('Стеллажная система'!$C25&amp;'Стеллажная система'!$D25,Профильные_системы[Название]&amp;Профильные_системы[цвет],0),0)</f>
        <v>SA0032.VP000.SLMPC.CY</v>
      </c>
      <c r="F25" s="521" t="s">
        <v>592</v>
      </c>
      <c r="G25" s="521"/>
      <c r="H25" s="521" t="s">
        <v>369</v>
      </c>
      <c r="I25" s="335">
        <f t="array" ref="I25">IF($D$11=$U$2,INDEX(Профильные_системы[РРЦ Без НДС],MATCH(C25&amp;D25,Профильные_системы[Название]&amp;Профильные_системы[цвет],0)),IF($D$11=$U$1,INDEX(Профильные_системы[РРЦ с НДС],MATCH(C25&amp;D25,Профильные_системы[Название]&amp;Профильные_системы[цвет],0)),IF($D$11=$U$3,INDEX(Профильные_системы["0" НДС],MATCH(C25&amp;D25,Профильные_системы[Название]&amp;Профильные_системы[цвет],0)),0)))</f>
        <v>338.55</v>
      </c>
      <c r="J25" s="335">
        <f t="shared" si="0"/>
        <v>338.55</v>
      </c>
      <c r="K25" s="3"/>
    </row>
    <row r="26" spans="1:11" ht="60" customHeight="1" x14ac:dyDescent="0.25">
      <c r="A26" s="3"/>
      <c r="B26" s="26"/>
      <c r="C26" s="529" t="s">
        <v>644</v>
      </c>
      <c r="D26" s="521" t="s">
        <v>3</v>
      </c>
      <c r="E26" s="521" t="str">
        <f t="array" ref="E26">INDEX(Профильные_системы[артикул],MATCH('Стеллажная система'!$C26&amp;'Стеллажная система'!$D26,Профильные_системы[Название]&amp;Профильные_системы[цвет],0),0)</f>
        <v>SA0026.AP000.SLMPC.CY</v>
      </c>
      <c r="F26" s="521" t="s">
        <v>671</v>
      </c>
      <c r="G26" s="521"/>
      <c r="H26" s="521" t="s">
        <v>369</v>
      </c>
      <c r="I26" s="335">
        <f t="array" ref="I26">IF($D$11=$U$2,INDEX(Профильные_системы[РРЦ Без НДС],MATCH(C26&amp;D26,Профильные_системы[Название]&amp;Профильные_системы[цвет],0)),IF($D$11=$U$1,INDEX(Профильные_системы[РРЦ с НДС],MATCH(C26&amp;D26,Профильные_системы[Название]&amp;Профильные_системы[цвет],0)),IF($D$11=$U$3,INDEX(Профильные_системы["0" НДС],MATCH(C26&amp;D26,Профильные_системы[Название]&amp;Профильные_системы[цвет],0)),0)))</f>
        <v>1971.96</v>
      </c>
      <c r="J26" s="335">
        <f t="shared" si="0"/>
        <v>1971.96</v>
      </c>
      <c r="K26" s="3"/>
    </row>
    <row r="27" spans="1:11" ht="60" customHeight="1" x14ac:dyDescent="0.25">
      <c r="A27" s="3"/>
      <c r="B27" s="26"/>
      <c r="C27" s="529" t="s">
        <v>628</v>
      </c>
      <c r="D27" s="521" t="s">
        <v>3</v>
      </c>
      <c r="E27" s="521" t="str">
        <f t="array" ref="E27">INDEX(Профильные_системы[артикул],MATCH('Стеллажная система'!$C27&amp;'Стеллажная система'!$D27,Профильные_системы[Название]&amp;Профильные_системы[цвет],0),0)</f>
        <v>SA0020.VP000.SLMPC.CY</v>
      </c>
      <c r="F27" s="521" t="s">
        <v>371</v>
      </c>
      <c r="G27" s="521"/>
      <c r="H27" s="521" t="s">
        <v>369</v>
      </c>
      <c r="I27" s="335">
        <f t="array" ref="I27">IF($D$11=$U$2,INDEX(Профильные_системы[РРЦ Без НДС],MATCH(C27&amp;D27,Профильные_системы[Название]&amp;Профильные_системы[цвет],0)),IF($D$11=$U$1,INDEX(Профильные_системы[РРЦ с НДС],MATCH(C27&amp;D27,Профильные_системы[Название]&amp;Профильные_системы[цвет],0)),IF($D$11=$U$3,INDEX(Профильные_системы["0" НДС],MATCH(C27&amp;D27,Профильные_системы[Название]&amp;Профильные_системы[цвет],0)),0)))</f>
        <v>695.94</v>
      </c>
      <c r="J27" s="335">
        <f t="shared" si="0"/>
        <v>695.94</v>
      </c>
      <c r="K27" s="3"/>
    </row>
    <row r="28" spans="1:11" ht="60" customHeight="1" x14ac:dyDescent="0.25">
      <c r="A28" s="3"/>
      <c r="B28" s="26"/>
      <c r="C28" s="529" t="s">
        <v>634</v>
      </c>
      <c r="D28" s="521" t="s">
        <v>3</v>
      </c>
      <c r="E28" s="521" t="str">
        <f t="array" ref="E28">INDEX(Профильные_системы[артикул],MATCH('Стеллажная система'!$C28&amp;'Стеллажная система'!$D28,Профильные_системы[Название]&amp;Профильные_системы[цвет],0),0)</f>
        <v>SA0029.VP000.SLMPC.CY</v>
      </c>
      <c r="F28" s="521" t="s">
        <v>672</v>
      </c>
      <c r="G28" s="521"/>
      <c r="H28" s="521" t="s">
        <v>369</v>
      </c>
      <c r="I28" s="335">
        <f t="array" ref="I28">IF($D$11=$U$2,INDEX(Профильные_системы[РРЦ Без НДС],MATCH(C28&amp;D28,Профильные_системы[Название]&amp;Профильные_системы[цвет],0)),IF($D$11=$U$1,INDEX(Профильные_системы[РРЦ с НДС],MATCH(C28&amp;D28,Профильные_системы[Название]&amp;Профильные_системы[цвет],0)),IF($D$11=$U$3,INDEX(Профильные_системы["0" НДС],MATCH(C28&amp;D28,Профильные_системы[Название]&amp;Профильные_системы[цвет],0)),0)))</f>
        <v>429.5</v>
      </c>
      <c r="J28" s="335">
        <f t="shared" si="0"/>
        <v>429.5</v>
      </c>
      <c r="K28" s="3"/>
    </row>
    <row r="29" spans="1:11" ht="60" customHeight="1" x14ac:dyDescent="0.25">
      <c r="A29" s="3"/>
      <c r="B29" s="26"/>
      <c r="C29" s="529" t="s">
        <v>636</v>
      </c>
      <c r="D29" s="521" t="s">
        <v>3</v>
      </c>
      <c r="E29" s="521" t="str">
        <f t="array" ref="E29">INDEX(Профильные_системы[артикул],MATCH('Стеллажная система'!$C29&amp;'Стеллажная система'!$D29,Профильные_системы[Название]&amp;Профильные_системы[цвет],0),0)</f>
        <v>SA0027.VP000.SLMPC.CY</v>
      </c>
      <c r="F29" s="521" t="s">
        <v>371</v>
      </c>
      <c r="G29" s="521"/>
      <c r="H29" s="521" t="s">
        <v>369</v>
      </c>
      <c r="I29" s="335">
        <f t="array" ref="I29">IF($D$11=$U$2,INDEX(Профильные_системы[РРЦ Без НДС],MATCH(C29&amp;D29,Профильные_системы[Название]&amp;Профильные_системы[цвет],0)),IF($D$11=$U$1,INDEX(Профильные_системы[РРЦ с НДС],MATCH(C29&amp;D29,Профильные_системы[Название]&amp;Профильные_системы[цвет],0)),IF($D$11=$U$3,INDEX(Профильные_системы["0" НДС],MATCH(C29&amp;D29,Профильные_системы[Название]&amp;Профильные_системы[цвет],0)),0)))</f>
        <v>357.95</v>
      </c>
      <c r="J29" s="335">
        <f t="shared" si="0"/>
        <v>357.95</v>
      </c>
      <c r="K29" s="3"/>
    </row>
    <row r="30" spans="1:11" ht="60" customHeight="1" x14ac:dyDescent="0.25">
      <c r="A30" s="3"/>
      <c r="B30" s="80"/>
      <c r="C30" s="530" t="s">
        <v>667</v>
      </c>
      <c r="D30" s="523" t="s">
        <v>574</v>
      </c>
      <c r="E30" s="523" t="str">
        <f t="array" ref="E30">INDEX(Профильные_системы[артикул],MATCH('Стеллажная система'!$C30&amp;'Стеллажная система'!$D30,Профильные_системы[Название]&amp;Профильные_системы[цвет],0),0)</f>
        <v>AA0033.AM100.GR000.RK</v>
      </c>
      <c r="F30" s="523" t="s">
        <v>374</v>
      </c>
      <c r="G30" s="523"/>
      <c r="H30" s="523" t="s">
        <v>625</v>
      </c>
      <c r="I30" s="335">
        <f t="array" ref="I30">IF($D$11=$U$2,INDEX(Профильные_системы[РРЦ Без НДС],MATCH(C30&amp;D30,Профильные_системы[Название]&amp;Профильные_системы[цвет],0)),IF($D$11=$U$1,INDEX(Профильные_системы[РРЦ с НДС],MATCH(C30&amp;D30,Профильные_системы[Название]&amp;Профильные_системы[цвет],0)),IF($D$11=$U$3,INDEX(Профильные_системы["0" НДС],MATCH(C30&amp;D30,Профильные_системы[Название]&amp;Профильные_системы[цвет],0)),0)))</f>
        <v>47.73</v>
      </c>
      <c r="J30" s="335">
        <f t="shared" si="0"/>
        <v>47.73</v>
      </c>
      <c r="K30" s="3"/>
    </row>
    <row r="31" spans="1:11" ht="30" customHeight="1" x14ac:dyDescent="0.25">
      <c r="A31" s="3"/>
      <c r="B31" s="147"/>
      <c r="C31" s="533"/>
      <c r="D31" s="81"/>
      <c r="E31" s="93" t="s">
        <v>673</v>
      </c>
      <c r="F31" s="98"/>
      <c r="G31" s="98"/>
      <c r="H31" s="98"/>
      <c r="I31" s="98"/>
      <c r="J31" s="433"/>
      <c r="K31" s="415"/>
    </row>
    <row r="32" spans="1:11" ht="60" customHeight="1" x14ac:dyDescent="0.25">
      <c r="A32" s="3"/>
      <c r="B32" s="82"/>
      <c r="C32" s="532" t="s">
        <v>638</v>
      </c>
      <c r="D32" s="524" t="s">
        <v>5</v>
      </c>
      <c r="E32" s="525" t="str">
        <f t="array" ref="E32">INDEX(Профильные_системы[артикул],MATCH('Стеллажная система'!$C32&amp;'Стеллажная система'!$D32,Профильные_системы[Название]&amp;Профильные_системы[цвет],0),0)</f>
        <v>SA0195.VP540.BKSPC.CJ</v>
      </c>
      <c r="F32" s="525" t="s">
        <v>580</v>
      </c>
      <c r="G32" s="525">
        <v>5.4</v>
      </c>
      <c r="H32" s="525" t="s">
        <v>369</v>
      </c>
      <c r="I32" s="335">
        <f t="array" ref="I32">IF($D$11=$U$2,INDEX(Профильные_системы[РРЦ Без НДС],MATCH(C32&amp;D32,Профильные_системы[Название]&amp;Профильные_системы[цвет],0)),IF($D$11=$U$1,INDEX(Профильные_системы[РРЦ с НДС],MATCH(C32&amp;D32,Профильные_системы[Название]&amp;Профильные_системы[цвет],0)),IF($D$11=$U$3,INDEX(Профильные_системы["0" НДС],MATCH(C32&amp;D32,Профильные_системы[Название]&amp;Профильные_системы[цвет],0)),0)))</f>
        <v>5622.48</v>
      </c>
      <c r="J32" s="335">
        <f t="shared" si="0"/>
        <v>5622.48</v>
      </c>
      <c r="K32" s="3"/>
    </row>
    <row r="33" spans="1:11" ht="50.1" customHeight="1" x14ac:dyDescent="0.25">
      <c r="A33" s="3"/>
      <c r="B33" s="26"/>
      <c r="C33" s="529" t="s">
        <v>650</v>
      </c>
      <c r="D33" s="526" t="s">
        <v>5</v>
      </c>
      <c r="E33" s="521" t="str">
        <f t="array" ref="E33">INDEX(Профильные_системы[артикул],MATCH('Стеллажная система'!$C33&amp;'Стеллажная система'!$D33,Профильные_системы[Название]&amp;Профильные_системы[цвет],0),0)</f>
        <v>SA0198.VP540.BKSPC.CJ</v>
      </c>
      <c r="F33" s="521" t="s">
        <v>669</v>
      </c>
      <c r="G33" s="521">
        <v>5.4</v>
      </c>
      <c r="H33" s="521" t="s">
        <v>369</v>
      </c>
      <c r="I33" s="335">
        <f t="array" ref="I33">IF($D$11=$U$2,INDEX(Профильные_системы[РРЦ Без НДС],MATCH(C33&amp;D33,Профильные_системы[Название]&amp;Профильные_системы[цвет],0)),IF($D$11=$U$1,INDEX(Профильные_системы[РРЦ с НДС],MATCH(C33&amp;D33,Профильные_системы[Название]&amp;Профильные_системы[цвет],0)),IF($D$11=$U$3,INDEX(Профильные_системы["0" НДС],MATCH(C33&amp;D33,Профильные_системы[Название]&amp;Профильные_системы[цвет],0)),0)))</f>
        <v>2239.3000000000002</v>
      </c>
      <c r="J33" s="335">
        <f t="shared" si="0"/>
        <v>2239.3000000000002</v>
      </c>
      <c r="K33" s="3"/>
    </row>
    <row r="34" spans="1:11" ht="50.1" customHeight="1" x14ac:dyDescent="0.25">
      <c r="A34" s="3"/>
      <c r="B34" s="26"/>
      <c r="C34" s="529" t="s">
        <v>640</v>
      </c>
      <c r="D34" s="526" t="s">
        <v>5</v>
      </c>
      <c r="E34" s="521" t="str">
        <f t="array" ref="E34">INDEX(Профильные_системы[артикул],MATCH('Стеллажная система'!$C34&amp;'Стеллажная система'!$D34,Профильные_системы[Название]&amp;Профильные_системы[цвет],0),0)</f>
        <v>SA0196.VP540.BKSPC.CJ</v>
      </c>
      <c r="F34" s="521" t="s">
        <v>669</v>
      </c>
      <c r="G34" s="521">
        <v>5.4</v>
      </c>
      <c r="H34" s="521" t="s">
        <v>369</v>
      </c>
      <c r="I34" s="335">
        <f t="array" ref="I34">IF($D$11=$U$2,INDEX(Профильные_системы[РРЦ Без НДС],MATCH(C34&amp;D34,Профильные_системы[Название]&amp;Профильные_системы[цвет],0)),IF($D$11=$U$1,INDEX(Профильные_системы[РРЦ с НДС],MATCH(C34&amp;D34,Профильные_системы[Название]&amp;Профильные_системы[цвет],0)),IF($D$11=$U$3,INDEX(Профильные_системы["0" НДС],MATCH(C34&amp;D34,Профильные_системы[Название]&amp;Профильные_системы[цвет],0)),0)))</f>
        <v>2146.2399999999998</v>
      </c>
      <c r="J34" s="335">
        <f t="shared" si="0"/>
        <v>2146.2399999999998</v>
      </c>
      <c r="K34" s="3"/>
    </row>
    <row r="35" spans="1:11" ht="50.1" customHeight="1" x14ac:dyDescent="0.25">
      <c r="A35" s="3"/>
      <c r="B35" s="80"/>
      <c r="C35" s="530" t="s">
        <v>626</v>
      </c>
      <c r="D35" s="527" t="s">
        <v>5</v>
      </c>
      <c r="E35" s="523" t="str">
        <f t="array" ref="E35">INDEX(Профильные_системы[артикул],MATCH('Стеллажная система'!$C35&amp;'Стеллажная система'!$D35,Профильные_системы[Название]&amp;Профильные_системы[цвет],0),0)</f>
        <v>SA0702.VP540.BKSPC.CJ</v>
      </c>
      <c r="F35" s="523" t="s">
        <v>669</v>
      </c>
      <c r="G35" s="523">
        <v>5.4</v>
      </c>
      <c r="H35" s="523" t="s">
        <v>369</v>
      </c>
      <c r="I35" s="335">
        <f t="array" ref="I35">IF($D$11=$U$2,INDEX(Профильные_системы[РРЦ Без НДС],MATCH(C35&amp;D35,Профильные_системы[Название]&amp;Профильные_системы[цвет],0)),IF($D$11=$U$1,INDEX(Профильные_системы[РРЦ с НДС],MATCH(C35&amp;D35,Профильные_системы[Название]&amp;Профильные_системы[цвет],0)),IF($D$11=$U$3,INDEX(Профильные_системы["0" НДС],MATCH(C35&amp;D35,Профильные_системы[Название]&amp;Профильные_системы[цвет],0)),0)))</f>
        <v>1435.05</v>
      </c>
      <c r="J35" s="335">
        <f t="shared" si="0"/>
        <v>1435.05</v>
      </c>
      <c r="K35" s="3"/>
    </row>
    <row r="36" spans="1:11" ht="24.95" customHeight="1" x14ac:dyDescent="0.25">
      <c r="A36" s="3"/>
      <c r="B36" s="148"/>
      <c r="C36" s="534"/>
      <c r="D36" s="81"/>
      <c r="E36" s="144"/>
      <c r="F36" s="98" t="s">
        <v>674</v>
      </c>
      <c r="G36" s="81"/>
      <c r="H36" s="81"/>
      <c r="I36" s="81"/>
      <c r="J36" s="432"/>
      <c r="K36" s="415"/>
    </row>
    <row r="37" spans="1:11" ht="60" customHeight="1" x14ac:dyDescent="0.25">
      <c r="A37" s="3"/>
      <c r="B37" s="82"/>
      <c r="C37" s="532" t="s">
        <v>646</v>
      </c>
      <c r="D37" s="524" t="s">
        <v>5</v>
      </c>
      <c r="E37" s="525" t="str">
        <f t="array" ref="E37">INDEX(Профильные_системы[артикул],MATCH('Стеллажная система'!$C37&amp;'Стеллажная система'!$D37,Профильные_системы[Название]&amp;Профильные_системы[цвет],0),0)</f>
        <v>SA0030.VP000.BKM00.CY</v>
      </c>
      <c r="F37" s="525" t="s">
        <v>371</v>
      </c>
      <c r="G37" s="525"/>
      <c r="H37" s="525" t="s">
        <v>369</v>
      </c>
      <c r="I37" s="335">
        <f t="array" ref="I37">IF($D$11=$U$2,INDEX(Профильные_системы[РРЦ Без НДС],MATCH(C37&amp;D37,Профильные_системы[Название]&amp;Профильные_системы[цвет],0)),IF($D$11=$U$1,INDEX(Профильные_системы[РРЦ с НДС],MATCH(C37&amp;D37,Профильные_системы[Название]&amp;Профильные_системы[цвет],0)),IF($D$11=$U$3,INDEX(Профильные_системы["0" НДС],MATCH(C37&amp;D37,Профильные_системы[Название]&amp;Профильные_системы[цвет],0)),0)))</f>
        <v>26.24</v>
      </c>
      <c r="J37" s="335">
        <f t="shared" si="0"/>
        <v>26.24</v>
      </c>
      <c r="K37" s="3"/>
    </row>
    <row r="38" spans="1:11" ht="60" customHeight="1" x14ac:dyDescent="0.25">
      <c r="A38" s="3"/>
      <c r="B38" s="26"/>
      <c r="C38" s="529" t="s">
        <v>652</v>
      </c>
      <c r="D38" s="526" t="s">
        <v>5</v>
      </c>
      <c r="E38" s="521" t="str">
        <f t="array" ref="E38">INDEX(Профильные_системы[артикул],MATCH('Стеллажная система'!$C38&amp;'Стеллажная система'!$D38,Профильные_системы[Название]&amp;Профильные_системы[цвет],0),0)</f>
        <v>SA0022.VR000.BKSPC.CY</v>
      </c>
      <c r="F38" s="521" t="s">
        <v>368</v>
      </c>
      <c r="G38" s="521"/>
      <c r="H38" s="521" t="s">
        <v>586</v>
      </c>
      <c r="I38" s="335">
        <f t="array" ref="I38">IF($D$11=$U$2,INDEX(Профильные_системы[РРЦ Без НДС],MATCH(C38&amp;D38,Профильные_системы[Название]&amp;Профильные_системы[цвет],0)),IF($D$11=$U$1,INDEX(Профильные_системы[РРЦ с НДС],MATCH(C38&amp;D38,Профильные_системы[Название]&amp;Профильные_системы[цвет],0)),IF($D$11=$U$3,INDEX(Профильные_системы["0" НДС],MATCH(C38&amp;D38,Профильные_системы[Название]&amp;Профильные_системы[цвет],0)),0)))</f>
        <v>310.19</v>
      </c>
      <c r="J38" s="335">
        <f t="shared" si="0"/>
        <v>310.19</v>
      </c>
      <c r="K38" s="3"/>
    </row>
    <row r="39" spans="1:11" ht="60" customHeight="1" x14ac:dyDescent="0.25">
      <c r="A39" s="3"/>
      <c r="B39" s="26"/>
      <c r="C39" s="529" t="s">
        <v>648</v>
      </c>
      <c r="D39" s="526" t="s">
        <v>5</v>
      </c>
      <c r="E39" s="521" t="str">
        <f t="array" ref="E39">INDEX(Профильные_системы[артикул],MATCH('Стеллажная система'!$C39&amp;'Стеллажная система'!$D39,Профильные_системы[Название]&amp;Профильные_системы[цвет],0),0)</f>
        <v>SA0262.AR000.BKM00.CY</v>
      </c>
      <c r="F39" s="521" t="s">
        <v>368</v>
      </c>
      <c r="G39" s="521"/>
      <c r="H39" s="521" t="s">
        <v>586</v>
      </c>
      <c r="I39" s="335">
        <f t="array" ref="I39">IF($D$11=$U$2,INDEX(Профильные_системы[РРЦ Без НДС],MATCH(C39&amp;D39,Профильные_системы[Название]&amp;Профильные_системы[цвет],0)),IF($D$11=$U$1,INDEX(Профильные_системы[РРЦ с НДС],MATCH(C39&amp;D39,Профильные_системы[Название]&amp;Профильные_системы[цвет],0)),IF($D$11=$U$3,INDEX(Профильные_системы["0" НДС],MATCH(C39&amp;D39,Профильные_системы[Название]&amp;Профильные_системы[цвет],0)),0)))</f>
        <v>39.36</v>
      </c>
      <c r="J39" s="335">
        <f t="shared" si="0"/>
        <v>39.36</v>
      </c>
      <c r="K39" s="3"/>
    </row>
    <row r="40" spans="1:11" ht="60" customHeight="1" x14ac:dyDescent="0.25">
      <c r="A40" s="3"/>
      <c r="B40" s="26"/>
      <c r="C40" s="529" t="s">
        <v>642</v>
      </c>
      <c r="D40" s="526" t="s">
        <v>5</v>
      </c>
      <c r="E40" s="521" t="str">
        <f t="array" ref="E40">INDEX(Профильные_системы[артикул],MATCH('Стеллажная система'!$C40&amp;'Стеллажная система'!$D40,Профильные_системы[Название]&amp;Профильные_системы[цвет],0),0)</f>
        <v>SA0021.VP000.BKSPC.CY</v>
      </c>
      <c r="F40" s="521" t="s">
        <v>670</v>
      </c>
      <c r="G40" s="521"/>
      <c r="H40" s="521" t="s">
        <v>369</v>
      </c>
      <c r="I40" s="335">
        <f t="array" ref="I40">IF($D$11=$U$2,INDEX(Профильные_системы[РРЦ Без НДС],MATCH(C40&amp;D40,Профильные_системы[Название]&amp;Профильные_системы[цвет],0)),IF($D$11=$U$1,INDEX(Профильные_системы[РРЦ с НДС],MATCH(C40&amp;D40,Профильные_системы[Название]&amp;Профильные_системы[цвет],0)),IF($D$11=$U$3,INDEX(Профильные_системы["0" НДС],MATCH(C40&amp;D40,Профильные_системы[Название]&amp;Профильные_системы[цвет],0)),0)))</f>
        <v>357.95</v>
      </c>
      <c r="J40" s="335">
        <f t="shared" si="0"/>
        <v>357.95</v>
      </c>
      <c r="K40" s="3"/>
    </row>
    <row r="41" spans="1:11" ht="60" customHeight="1" x14ac:dyDescent="0.25">
      <c r="A41" s="3"/>
      <c r="B41" s="26"/>
      <c r="C41" s="529" t="s">
        <v>632</v>
      </c>
      <c r="D41" s="526" t="s">
        <v>5</v>
      </c>
      <c r="E41" s="521" t="str">
        <f t="array" ref="E41">INDEX(Профильные_системы[артикул],MATCH('Стеллажная система'!$C41&amp;'Стеллажная система'!$D41,Профильные_системы[Название]&amp;Профильные_системы[цвет],0),0)</f>
        <v>SA0023.VP000.BKSPC.CY</v>
      </c>
      <c r="F41" s="521" t="s">
        <v>592</v>
      </c>
      <c r="G41" s="521"/>
      <c r="H41" s="521" t="s">
        <v>369</v>
      </c>
      <c r="I41" s="335">
        <f t="array" ref="I41">IF($D$11=$U$2,INDEX(Профильные_системы[РРЦ Без НДС],MATCH(C41&amp;D41,Профильные_системы[Название]&amp;Профильные_системы[цвет],0)),IF($D$11=$U$1,INDEX(Профильные_системы[РРЦ с НДС],MATCH(C41&amp;D41,Профильные_системы[Название]&amp;Профильные_системы[цвет],0)),IF($D$11=$U$3,INDEX(Профильные_системы["0" НДС],MATCH(C41&amp;D41,Профильные_системы[Название]&amp;Профильные_системы[цвет],0)),0)))</f>
        <v>580.04</v>
      </c>
      <c r="J41" s="335">
        <f t="shared" si="0"/>
        <v>580.04</v>
      </c>
      <c r="K41" s="3"/>
    </row>
    <row r="42" spans="1:11" ht="60" customHeight="1" x14ac:dyDescent="0.25">
      <c r="A42" s="3"/>
      <c r="B42" s="26"/>
      <c r="C42" s="529" t="s">
        <v>630</v>
      </c>
      <c r="D42" s="526" t="s">
        <v>5</v>
      </c>
      <c r="E42" s="521" t="str">
        <f t="array" ref="E42">INDEX(Профильные_системы[артикул],MATCH('Стеллажная система'!$C42&amp;'Стеллажная система'!$D42,Профильные_системы[Название]&amp;Профильные_системы[цвет],0),0)</f>
        <v>SA0032.VP000.BKSPC.CY</v>
      </c>
      <c r="F42" s="521" t="s">
        <v>592</v>
      </c>
      <c r="G42" s="521"/>
      <c r="H42" s="521" t="s">
        <v>369</v>
      </c>
      <c r="I42" s="335">
        <f t="array" ref="I42">IF($D$11=$U$2,INDEX(Профильные_системы[РРЦ Без НДС],MATCH(C42&amp;D42,Профильные_системы[Название]&amp;Профильные_системы[цвет],0)),IF($D$11=$U$1,INDEX(Профильные_системы[РРЦ с НДС],MATCH(C42&amp;D42,Профильные_системы[Название]&amp;Профильные_системы[цвет],0)),IF($D$11=$U$3,INDEX(Профильные_системы["0" НДС],MATCH(C42&amp;D42,Профильные_системы[Название]&amp;Профильные_системы[цвет],0)),0)))</f>
        <v>338.55</v>
      </c>
      <c r="J42" s="335">
        <f t="shared" si="0"/>
        <v>338.55</v>
      </c>
      <c r="K42" s="3"/>
    </row>
    <row r="43" spans="1:11" ht="60" customHeight="1" x14ac:dyDescent="0.25">
      <c r="A43" s="3"/>
      <c r="B43" s="26"/>
      <c r="C43" s="529" t="s">
        <v>644</v>
      </c>
      <c r="D43" s="526" t="s">
        <v>5</v>
      </c>
      <c r="E43" s="521" t="str">
        <f t="array" ref="E43">INDEX(Профильные_системы[артикул],MATCH('Стеллажная система'!$C43&amp;'Стеллажная система'!$D43,Профильные_системы[Название]&amp;Профильные_системы[цвет],0),0)</f>
        <v>SA0026.AP000.BKSPC.CY</v>
      </c>
      <c r="F43" s="521" t="s">
        <v>671</v>
      </c>
      <c r="G43" s="521"/>
      <c r="H43" s="521" t="s">
        <v>369</v>
      </c>
      <c r="I43" s="335">
        <f t="array" ref="I43">IF($D$11=$U$2,INDEX(Профильные_системы[РРЦ Без НДС],MATCH(C43&amp;D43,Профильные_системы[Название]&amp;Профильные_системы[цвет],0)),IF($D$11=$U$1,INDEX(Профильные_системы[РРЦ с НДС],MATCH(C43&amp;D43,Профильные_системы[Название]&amp;Профильные_системы[цвет],0)),IF($D$11=$U$3,INDEX(Профильные_системы["0" НДС],MATCH(C43&amp;D43,Профильные_системы[Название]&amp;Профильные_системы[цвет],0)),0)))</f>
        <v>1971.96</v>
      </c>
      <c r="J43" s="335">
        <f t="shared" si="0"/>
        <v>1971.96</v>
      </c>
      <c r="K43" s="3"/>
    </row>
    <row r="44" spans="1:11" ht="60" customHeight="1" x14ac:dyDescent="0.25">
      <c r="A44" s="3"/>
      <c r="B44" s="26"/>
      <c r="C44" s="529" t="s">
        <v>628</v>
      </c>
      <c r="D44" s="526" t="s">
        <v>5</v>
      </c>
      <c r="E44" s="521" t="str">
        <f t="array" ref="E44">INDEX(Профильные_системы[артикул],MATCH('Стеллажная система'!$C44&amp;'Стеллажная система'!$D44,Профильные_системы[Название]&amp;Профильные_системы[цвет],0),0)</f>
        <v>SA0020.VP000.BKSPC.CY</v>
      </c>
      <c r="F44" s="521" t="s">
        <v>371</v>
      </c>
      <c r="G44" s="521"/>
      <c r="H44" s="521" t="s">
        <v>369</v>
      </c>
      <c r="I44" s="335">
        <f t="array" ref="I44">IF($D$11=$U$2,INDEX(Профильные_системы[РРЦ Без НДС],MATCH(C44&amp;D44,Профильные_системы[Название]&amp;Профильные_системы[цвет],0)),IF($D$11=$U$1,INDEX(Профильные_системы[РРЦ с НДС],MATCH(C44&amp;D44,Профильные_системы[Название]&amp;Профильные_системы[цвет],0)),IF($D$11=$U$3,INDEX(Профильные_системы["0" НДС],MATCH(C44&amp;D44,Профильные_системы[Название]&amp;Профильные_системы[цвет],0)),0)))</f>
        <v>695.87</v>
      </c>
      <c r="J44" s="335">
        <f t="shared" si="0"/>
        <v>695.87</v>
      </c>
      <c r="K44" s="3"/>
    </row>
    <row r="45" spans="1:11" ht="60" customHeight="1" x14ac:dyDescent="0.25">
      <c r="A45" s="3"/>
      <c r="B45" s="26"/>
      <c r="C45" s="529" t="s">
        <v>634</v>
      </c>
      <c r="D45" s="526" t="s">
        <v>5</v>
      </c>
      <c r="E45" s="521" t="str">
        <f t="array" ref="E45">INDEX(Профильные_системы[артикул],MATCH('Стеллажная система'!$C45&amp;'Стеллажная система'!$D45,Профильные_системы[Название]&amp;Профильные_системы[цвет],0),0)</f>
        <v>SA0029.VP000.BKSPC.CY</v>
      </c>
      <c r="F45" s="521" t="s">
        <v>672</v>
      </c>
      <c r="G45" s="521"/>
      <c r="H45" s="521" t="s">
        <v>369</v>
      </c>
      <c r="I45" s="335">
        <f t="array" ref="I45">IF($D$11=$U$2,INDEX(Профильные_системы[РРЦ Без НДС],MATCH(C45&amp;D45,Профильные_системы[Название]&amp;Профильные_системы[цвет],0)),IF($D$11=$U$1,INDEX(Профильные_системы[РРЦ с НДС],MATCH(C45&amp;D45,Профильные_системы[Название]&amp;Профильные_системы[цвет],0)),IF($D$11=$U$3,INDEX(Профильные_системы["0" НДС],MATCH(C45&amp;D45,Профильные_системы[Название]&amp;Профильные_системы[цвет],0)),0)))</f>
        <v>429.5</v>
      </c>
      <c r="J45" s="354">
        <f t="shared" si="0"/>
        <v>429.5</v>
      </c>
      <c r="K45" s="3"/>
    </row>
    <row r="46" spans="1:11" ht="60" customHeight="1" x14ac:dyDescent="0.25">
      <c r="A46" s="3"/>
      <c r="B46" s="80"/>
      <c r="C46" s="530" t="s">
        <v>636</v>
      </c>
      <c r="D46" s="527" t="s">
        <v>5</v>
      </c>
      <c r="E46" s="523" t="str">
        <f t="array" ref="E46">INDEX(Профильные_системы[артикул],MATCH('Стеллажная система'!$C46&amp;'Стеллажная система'!$D46,Профильные_системы[Название]&amp;Профильные_системы[цвет],0),0)</f>
        <v>SA0027.VP000.BKSPC.CY</v>
      </c>
      <c r="F46" s="523" t="s">
        <v>371</v>
      </c>
      <c r="G46" s="523"/>
      <c r="H46" s="523" t="s">
        <v>369</v>
      </c>
      <c r="I46" s="335">
        <f t="array" ref="I46">IF($D$11=$U$2,INDEX(Профильные_системы[РРЦ Без НДС],MATCH(C46&amp;D46,Профильные_системы[Название]&amp;Профильные_системы[цвет],0)),IF($D$11=$U$1,INDEX(Профильные_системы[РРЦ с НДС],MATCH(C46&amp;D46,Профильные_системы[Название]&amp;Профильные_системы[цвет],0)),IF($D$11=$U$3,INDEX(Профильные_системы["0" НДС],MATCH(C46&amp;D46,Профильные_системы[Название]&amp;Профильные_системы[цвет],0)),0)))</f>
        <v>357.95</v>
      </c>
      <c r="J46" s="335">
        <f t="shared" si="0"/>
        <v>357.95</v>
      </c>
      <c r="K46" s="3"/>
    </row>
    <row r="47" spans="1:11" ht="60" customHeight="1" x14ac:dyDescent="0.25">
      <c r="A47" s="3"/>
      <c r="B47" s="80"/>
      <c r="C47" s="530" t="s">
        <v>1755</v>
      </c>
      <c r="D47" s="527" t="s">
        <v>336</v>
      </c>
      <c r="E47" s="523" t="str">
        <f t="array" ref="E47">INDEX(Профильные_системы[артикул],MATCH('Стеллажная система'!$C47&amp;'Стеллажная система'!$D47,Профильные_системы[Название]&amp;Профильные_системы[цвет],0),0)</f>
        <v>SA0033.VM100.BK000.RK</v>
      </c>
      <c r="F47" s="523" t="s">
        <v>1756</v>
      </c>
      <c r="G47" s="523"/>
      <c r="H47" s="523" t="s">
        <v>625</v>
      </c>
      <c r="I47" s="335">
        <f t="array" ref="I47">IF($D$11=$U$2,INDEX(Профильные_системы[РРЦ Без НДС],MATCH(C47&amp;D47,Профильные_системы[Название]&amp;Профильные_системы[цвет],0)),IF($D$11=$U$1,INDEX(Профильные_системы[РРЦ с НДС],MATCH(C47&amp;D47,Профильные_системы[Название]&amp;Профильные_системы[цвет],0)),IF($D$11=$U$3,INDEX(Профильные_системы["0" НДС],MATCH(C47&amp;D47,Профильные_системы[Название]&amp;Профильные_системы[цвет],0)),0)))</f>
        <v>62.4</v>
      </c>
      <c r="J47" s="335">
        <f t="shared" ref="J47" si="1">I47-I47*$J$11</f>
        <v>62.4</v>
      </c>
      <c r="K47" s="3"/>
    </row>
    <row r="48" spans="1:11" ht="24.95" customHeight="1" x14ac:dyDescent="0.25">
      <c r="A48" s="3"/>
      <c r="B48" s="149"/>
      <c r="C48" s="535"/>
      <c r="D48" s="150"/>
      <c r="E48" s="150"/>
      <c r="F48" s="150"/>
      <c r="G48" s="150"/>
      <c r="H48" s="150"/>
      <c r="I48" s="150"/>
      <c r="J48" s="151"/>
      <c r="K48" s="3"/>
    </row>
    <row r="49" spans="1:11" ht="24.95" customHeight="1" x14ac:dyDescent="0.25">
      <c r="A49" s="3"/>
      <c r="B49" s="5"/>
      <c r="C49" s="536"/>
      <c r="D49" s="6"/>
      <c r="E49" s="6"/>
      <c r="F49" s="6"/>
      <c r="G49" s="6"/>
      <c r="H49" s="6"/>
      <c r="I49" s="6"/>
      <c r="J49" s="6"/>
      <c r="K49" s="3"/>
    </row>
    <row r="50" spans="1:11" ht="15.75" customHeight="1" x14ac:dyDescent="0.25">
      <c r="A50" s="3"/>
      <c r="B50" s="664" t="s">
        <v>1358</v>
      </c>
      <c r="C50" s="664"/>
      <c r="D50" s="664"/>
      <c r="E50" s="664"/>
      <c r="F50" s="664"/>
      <c r="G50" s="664"/>
      <c r="H50" s="664"/>
      <c r="I50" s="664"/>
      <c r="J50" s="664"/>
      <c r="K50" s="3"/>
    </row>
    <row r="51" spans="1:11" x14ac:dyDescent="0.25">
      <c r="A51" s="3"/>
      <c r="B51" s="3"/>
      <c r="C51" s="252"/>
      <c r="D51" s="202"/>
      <c r="E51" s="202"/>
      <c r="F51" s="202"/>
      <c r="G51" s="202"/>
      <c r="H51" s="202"/>
      <c r="I51" s="56"/>
      <c r="J51" s="56"/>
      <c r="K51" s="3"/>
    </row>
  </sheetData>
  <sheetProtection autoFilter="0"/>
  <mergeCells count="7">
    <mergeCell ref="B50:J50"/>
    <mergeCell ref="H1:J1"/>
    <mergeCell ref="B7:C7"/>
    <mergeCell ref="B9:C9"/>
    <mergeCell ref="B11:C11"/>
    <mergeCell ref="F11:I11"/>
    <mergeCell ref="I3:J3"/>
  </mergeCells>
  <dataValidations disablePrompts="1" count="1">
    <dataValidation type="list" allowBlank="1" showInputMessage="1" showErrorMessage="1" sqref="D11">
      <formula1>$U$1:$U$2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42" fitToHeight="0" orientation="portrait" r:id="rId1"/>
  <headerFooter>
    <oddHeader>&amp;A</oddHeader>
    <oddFooter>Страница  &amp;P из &amp;N</oddFooter>
  </headerFooter>
  <rowBreaks count="1" manualBreakCount="1">
    <brk id="42" max="10" man="1"/>
  </rowBreaks>
  <ignoredErrors>
    <ignoredError sqref="J11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8"/>
    <pageSetUpPr fitToPage="1"/>
  </sheetPr>
  <dimension ref="A1:U516"/>
  <sheetViews>
    <sheetView showGridLines="0" showRowColHeaders="0" tabSelected="1" zoomScaleNormal="100" zoomScaleSheetLayoutView="100" workbookViewId="0">
      <selection activeCell="C21" sqref="C21"/>
    </sheetView>
  </sheetViews>
  <sheetFormatPr defaultColWidth="17.5703125" defaultRowHeight="18.75" x14ac:dyDescent="0.25"/>
  <cols>
    <col min="1" max="1" width="2.7109375" style="31" customWidth="1"/>
    <col min="2" max="2" width="17.5703125" style="31"/>
    <col min="3" max="3" width="72.5703125" style="37" customWidth="1"/>
    <col min="4" max="4" width="19.5703125" style="37" customWidth="1"/>
    <col min="5" max="5" width="17.5703125" style="37" customWidth="1"/>
    <col min="6" max="6" width="30.42578125" style="37" customWidth="1"/>
    <col min="7" max="7" width="15.7109375" style="37" customWidth="1"/>
    <col min="8" max="9" width="21.7109375" style="66" customWidth="1"/>
    <col min="10" max="10" width="2.42578125" style="31" customWidth="1"/>
    <col min="11" max="20" width="17.5703125" style="31"/>
    <col min="21" max="21" width="17.5703125" style="31" hidden="1" customWidth="1"/>
    <col min="22" max="16384" width="17.5703125" style="31"/>
  </cols>
  <sheetData>
    <row r="1" spans="1:21" ht="6.75" customHeight="1" x14ac:dyDescent="0.25">
      <c r="A1" s="5"/>
      <c r="B1" s="5"/>
      <c r="C1" s="44"/>
      <c r="D1" s="6"/>
      <c r="E1" s="6"/>
      <c r="F1" s="6"/>
      <c r="G1" s="6"/>
      <c r="H1" s="687" t="str">
        <f>'Система "Стандарт"'!L1</f>
        <v xml:space="preserve"> </v>
      </c>
      <c r="I1" s="687"/>
      <c r="J1" s="234"/>
      <c r="U1" s="31" t="s">
        <v>161</v>
      </c>
    </row>
    <row r="2" spans="1:21" ht="5.25" customHeight="1" x14ac:dyDescent="0.25">
      <c r="A2" s="5"/>
      <c r="B2" s="5"/>
      <c r="C2" s="44"/>
      <c r="D2" s="6"/>
      <c r="E2" s="6"/>
      <c r="F2" s="6"/>
      <c r="G2" s="6"/>
      <c r="H2" s="6"/>
      <c r="I2" s="5"/>
      <c r="J2" s="5"/>
      <c r="U2" s="31" t="s">
        <v>162</v>
      </c>
    </row>
    <row r="3" spans="1:21" ht="15.75" x14ac:dyDescent="0.25">
      <c r="A3" s="5"/>
      <c r="B3" s="801" t="str">
        <f>'Система "Стандарт"'!L2</f>
        <v>ред. 13.12.2023 цены от 22.08.2023 г.</v>
      </c>
      <c r="C3" s="801"/>
      <c r="D3" s="36"/>
      <c r="E3" s="6"/>
      <c r="F3" s="6"/>
      <c r="G3" s="6"/>
      <c r="H3" s="655"/>
      <c r="I3" s="658" t="s">
        <v>1336</v>
      </c>
      <c r="J3" s="5"/>
      <c r="U3" s="31" t="s">
        <v>1727</v>
      </c>
    </row>
    <row r="4" spans="1:21" ht="15.75" x14ac:dyDescent="0.25">
      <c r="A4" s="5"/>
      <c r="B4" s="32"/>
      <c r="C4" s="654"/>
      <c r="D4" s="36"/>
      <c r="E4" s="5"/>
      <c r="F4" s="5"/>
      <c r="G4" s="6"/>
      <c r="H4" s="655"/>
      <c r="I4" s="658" t="s">
        <v>1337</v>
      </c>
      <c r="J4" s="5"/>
    </row>
    <row r="5" spans="1:21" ht="15.75" x14ac:dyDescent="0.25">
      <c r="A5" s="5"/>
      <c r="B5" s="798" t="s">
        <v>1730</v>
      </c>
      <c r="C5" s="798"/>
      <c r="D5" s="655"/>
      <c r="E5" s="6"/>
      <c r="F5" s="6"/>
      <c r="G5" s="6"/>
      <c r="H5" s="655"/>
      <c r="I5" s="658" t="s">
        <v>1338</v>
      </c>
      <c r="J5" s="5"/>
    </row>
    <row r="6" spans="1:21" ht="9" customHeight="1" x14ac:dyDescent="0.25">
      <c r="A6" s="5"/>
      <c r="B6" s="656"/>
      <c r="C6" s="657"/>
      <c r="D6" s="655"/>
      <c r="E6" s="6"/>
      <c r="F6" s="6"/>
      <c r="G6" s="6"/>
      <c r="H6" s="655"/>
      <c r="I6" s="658" t="s">
        <v>1339</v>
      </c>
      <c r="J6" s="5"/>
    </row>
    <row r="7" spans="1:21" ht="15.75" x14ac:dyDescent="0.25">
      <c r="A7" s="5"/>
      <c r="B7" s="799" t="s">
        <v>158</v>
      </c>
      <c r="C7" s="799"/>
      <c r="D7" s="655"/>
      <c r="E7" s="6"/>
      <c r="F7" s="6"/>
      <c r="G7" s="6"/>
      <c r="H7" s="655"/>
      <c r="I7" s="658" t="s">
        <v>1340</v>
      </c>
      <c r="J7" s="5"/>
    </row>
    <row r="8" spans="1:21" ht="9" customHeight="1" x14ac:dyDescent="0.25">
      <c r="A8" s="5"/>
      <c r="B8" s="802" t="s">
        <v>2382</v>
      </c>
      <c r="C8" s="802"/>
      <c r="D8" s="802"/>
      <c r="E8" s="802"/>
      <c r="F8" s="6"/>
      <c r="G8" s="6"/>
      <c r="H8" s="6"/>
      <c r="I8" s="6"/>
      <c r="J8" s="6"/>
    </row>
    <row r="9" spans="1:21" ht="15.75" x14ac:dyDescent="0.25">
      <c r="A9" s="5"/>
      <c r="B9" s="802"/>
      <c r="C9" s="802"/>
      <c r="D9" s="802"/>
      <c r="E9" s="802"/>
      <c r="F9" s="6"/>
      <c r="G9" s="6"/>
      <c r="H9" s="6"/>
      <c r="I9" s="6"/>
      <c r="J9" s="6"/>
    </row>
    <row r="10" spans="1:21" ht="9" customHeight="1" x14ac:dyDescent="0.25">
      <c r="A10" s="5"/>
      <c r="B10" s="802"/>
      <c r="C10" s="802"/>
      <c r="D10" s="802"/>
      <c r="E10" s="802"/>
      <c r="F10" s="6"/>
      <c r="G10" s="6"/>
      <c r="H10" s="6"/>
      <c r="I10" s="6"/>
      <c r="J10" s="6"/>
    </row>
    <row r="11" spans="1:21" ht="15.75" x14ac:dyDescent="0.25">
      <c r="A11" s="5"/>
      <c r="B11" s="802"/>
      <c r="C11" s="802"/>
      <c r="D11" s="802"/>
      <c r="E11" s="802"/>
      <c r="F11" s="660" t="s">
        <v>2383</v>
      </c>
      <c r="G11" s="659"/>
      <c r="H11" s="659"/>
      <c r="I11" s="6"/>
      <c r="J11" s="6"/>
    </row>
    <row r="12" spans="1:21" ht="9.75" customHeight="1" x14ac:dyDescent="0.25">
      <c r="A12" s="5"/>
      <c r="B12" s="802"/>
      <c r="C12" s="802"/>
      <c r="D12" s="802"/>
      <c r="E12" s="802"/>
      <c r="F12" s="6"/>
      <c r="G12" s="6"/>
      <c r="H12" s="6"/>
      <c r="I12" s="6"/>
      <c r="J12" s="6"/>
    </row>
    <row r="13" spans="1:21" ht="21" customHeight="1" x14ac:dyDescent="0.25">
      <c r="A13" s="5"/>
      <c r="B13" s="800" t="str">
        <f>IF(D13=U1,"тип цен с НДС",IF(D13=U2,"тип цен без НДС","тип цен с 0 НДС"))</f>
        <v>тип цен без НДС</v>
      </c>
      <c r="C13" s="800"/>
      <c r="D13" s="245" t="str">
        <f>'Система "Стандарт"'!$D$12</f>
        <v>Без НДС</v>
      </c>
      <c r="E13" s="6"/>
      <c r="F13" s="670" t="s">
        <v>2384</v>
      </c>
      <c r="G13" s="671"/>
      <c r="H13" s="672"/>
      <c r="I13" s="242">
        <v>0</v>
      </c>
      <c r="J13" s="5"/>
    </row>
    <row r="14" spans="1:21" ht="7.5" customHeight="1" x14ac:dyDescent="0.25">
      <c r="A14" s="5"/>
      <c r="B14" s="5"/>
      <c r="C14" s="6"/>
      <c r="D14" s="6"/>
      <c r="E14" s="6"/>
      <c r="F14" s="6"/>
      <c r="G14" s="6"/>
      <c r="H14" s="22"/>
      <c r="I14" s="22"/>
      <c r="J14" s="32"/>
    </row>
    <row r="15" spans="1:21" ht="30" x14ac:dyDescent="0.25">
      <c r="A15" s="5"/>
      <c r="B15" s="625" t="s">
        <v>364</v>
      </c>
      <c r="C15" s="627" t="s">
        <v>995</v>
      </c>
      <c r="D15" s="626" t="s">
        <v>0</v>
      </c>
      <c r="E15" s="627" t="s">
        <v>963</v>
      </c>
      <c r="F15" s="627" t="s">
        <v>1</v>
      </c>
      <c r="G15" s="628" t="s">
        <v>996</v>
      </c>
      <c r="H15" s="628" t="s">
        <v>1345</v>
      </c>
      <c r="I15" s="629" t="s">
        <v>1346</v>
      </c>
      <c r="J15" s="32"/>
    </row>
    <row r="16" spans="1:21" ht="4.5" customHeight="1" x14ac:dyDescent="0.25">
      <c r="A16" s="5"/>
      <c r="B16" s="5"/>
      <c r="C16" s="6"/>
      <c r="D16" s="6"/>
      <c r="E16" s="6"/>
      <c r="F16" s="6"/>
      <c r="G16" s="6"/>
      <c r="H16" s="22"/>
      <c r="I16" s="22"/>
      <c r="J16" s="32"/>
    </row>
    <row r="17" spans="1:10" x14ac:dyDescent="0.3">
      <c r="A17" s="5"/>
      <c r="B17" s="75"/>
      <c r="C17" s="76" t="s">
        <v>997</v>
      </c>
      <c r="D17" s="76"/>
      <c r="E17" s="76" t="s">
        <v>603</v>
      </c>
      <c r="F17" s="76" t="s">
        <v>603</v>
      </c>
      <c r="G17" s="76" t="s">
        <v>603</v>
      </c>
      <c r="H17" s="76" t="s">
        <v>603</v>
      </c>
      <c r="I17" s="77" t="s">
        <v>603</v>
      </c>
      <c r="J17" s="32"/>
    </row>
    <row r="18" spans="1:10" x14ac:dyDescent="0.25">
      <c r="A18" s="5"/>
      <c r="B18" s="790"/>
      <c r="C18" s="347" t="s">
        <v>1247</v>
      </c>
      <c r="D18" s="281" t="s">
        <v>964</v>
      </c>
      <c r="E18" s="281" t="s">
        <v>965</v>
      </c>
      <c r="F18" s="281" t="str">
        <f t="array" ref="F18">INDEX(Гардеробная_система_2[артикул],MATCH('Гардеробная система'!$C18&amp;'Гардеробная система'!$D18&amp;'Гардеробная система'!$E18,Гардеробная_система_2[Название]&amp;Гардеробная_система_2[цвет]&amp;Гардеробная_система_2[страна],0),0)</f>
        <v>WA0287.VP045.MG0PC.RA</v>
      </c>
      <c r="G18" s="756" t="s">
        <v>998</v>
      </c>
      <c r="H18" s="325">
        <f t="array" ref="H18">IF($D$13=$U$2,INDEX(Гардеробная_система_2[РРЦ Без НДС],MATCH(F18,Гардеробная_система_2[артикул],0)),IF($D$13=$U$1,INDEX(Гардеробная_система_2[РРЦ с НДС],MATCH(F18,Гардеробная_система_2[артикул],0)),IF($D$13=$U$3,INDEX(Гардеробная_система_2[0 НДС],MATCH(F18,Гардеробная_система_2[артикул],0)),0)))</f>
        <v>818.94</v>
      </c>
      <c r="I18" s="325">
        <f t="array" ref="I18">H18-H18*$I$13</f>
        <v>818.94</v>
      </c>
      <c r="J18" s="32"/>
    </row>
    <row r="19" spans="1:10" x14ac:dyDescent="0.25">
      <c r="A19" s="5"/>
      <c r="B19" s="791"/>
      <c r="C19" s="347" t="s">
        <v>872</v>
      </c>
      <c r="D19" s="281" t="s">
        <v>964</v>
      </c>
      <c r="E19" s="281" t="s">
        <v>965</v>
      </c>
      <c r="F19" s="281" t="str">
        <f t="array" ref="F19">INDEX(Гардеробная_система_2[артикул],MATCH('Гардеробная система'!$C19&amp;'Гардеробная система'!$D19&amp;'Гардеробная система'!$E19,Гардеробная_система_2[Название]&amp;Гардеробная_система_2[цвет]&amp;Гардеробная_система_2[страна],0),0)</f>
        <v>WA0287.VP060.MG0PC.RA</v>
      </c>
      <c r="G19" s="757"/>
      <c r="H19" s="325">
        <f t="array" ref="H19">IF($D$13=$U$2,INDEX(Гардеробная_система_2[РРЦ Без НДС],MATCH(F19,Гардеробная_система_2[артикул],0)),IF($D$13=$U$1,INDEX(Гардеробная_система_2[РРЦ с НДС],MATCH(F19,Гардеробная_система_2[артикул],0)),IF($D$13=$U$3,INDEX(Гардеробная_система_2[0 НДС],MATCH(F19,Гардеробная_система_2[артикул],0)),0)))</f>
        <v>942.66</v>
      </c>
      <c r="I19" s="325">
        <f t="array" ref="I19">H19-H19*$I$13</f>
        <v>942.66</v>
      </c>
      <c r="J19" s="32"/>
    </row>
    <row r="20" spans="1:10" x14ac:dyDescent="0.25">
      <c r="A20" s="5"/>
      <c r="B20" s="791"/>
      <c r="C20" s="348" t="s">
        <v>876</v>
      </c>
      <c r="D20" s="282" t="s">
        <v>964</v>
      </c>
      <c r="E20" s="282" t="s">
        <v>965</v>
      </c>
      <c r="F20" s="281" t="str">
        <f t="array" ref="F20">INDEX(Гардеробная_система_2[артикул],MATCH('Гардеробная система'!$C20&amp;'Гардеробная система'!$D20&amp;'Гардеробная система'!$E20,Гардеробная_система_2[Название]&amp;Гардеробная_система_2[цвет]&amp;Гардеробная_система_2[страна],0),0)</f>
        <v>WA0287.VP090.MG0PC.RA</v>
      </c>
      <c r="G20" s="757"/>
      <c r="H20" s="325">
        <f t="array" ref="H20">IF($D$13=$U$2,INDEX(Гардеробная_система_2[РРЦ Без НДС],MATCH(F20,Гардеробная_система_2[артикул],0)),IF($D$13=$U$1,INDEX(Гардеробная_система_2[РРЦ с НДС],MATCH(F20,Гардеробная_система_2[артикул],0)),IF($D$13=$U$3,INDEX(Гардеробная_система_2[0 НДС],MATCH(F20,Гардеробная_система_2[артикул],0)),0)))</f>
        <v>1497.06</v>
      </c>
      <c r="I20" s="325">
        <f t="array" ref="I20">H20-H20*$I$13</f>
        <v>1497.06</v>
      </c>
      <c r="J20" s="32"/>
    </row>
    <row r="21" spans="1:10" x14ac:dyDescent="0.25">
      <c r="A21" s="5"/>
      <c r="B21" s="791"/>
      <c r="C21" s="348" t="s">
        <v>868</v>
      </c>
      <c r="D21" s="282" t="s">
        <v>964</v>
      </c>
      <c r="E21" s="282" t="s">
        <v>965</v>
      </c>
      <c r="F21" s="281" t="str">
        <f t="array" ref="F21">INDEX(Гардеробная_система_2[артикул],MATCH('Гардеробная система'!$C21&amp;'Гардеробная система'!$D21&amp;'Гардеробная система'!$E21,Гардеробная_система_2[Название]&amp;Гардеробная_система_2[цвет]&amp;Гардеробная_система_2[страна],0),0)</f>
        <v>WA0287.VP182.MG0PC.RA</v>
      </c>
      <c r="G21" s="757"/>
      <c r="H21" s="325">
        <f t="array" ref="H21">IF($D$13=$U$2,INDEX(Гардеробная_система_2[РРЦ Без НДС],MATCH(F21,Гардеробная_система_2[артикул],0)),IF($D$13=$U$1,INDEX(Гардеробная_система_2[РРЦ с НДС],MATCH(F21,Гардеробная_система_2[артикул],0)),IF($D$13=$U$3,INDEX(Гардеробная_система_2[0 НДС],MATCH(F21,Гардеробная_система_2[артикул],0)),0)))</f>
        <v>2613.04</v>
      </c>
      <c r="I21" s="325">
        <f t="array" ref="I21">H21-H21*$I$13</f>
        <v>2613.04</v>
      </c>
      <c r="J21" s="32"/>
    </row>
    <row r="22" spans="1:10" x14ac:dyDescent="0.25">
      <c r="A22" s="5"/>
      <c r="B22" s="791"/>
      <c r="C22" s="348" t="s">
        <v>1249</v>
      </c>
      <c r="D22" s="282" t="s">
        <v>964</v>
      </c>
      <c r="E22" s="282" t="s">
        <v>965</v>
      </c>
      <c r="F22" s="281" t="str">
        <f t="array" ref="F22">INDEX(Гардеробная_система_2[артикул],MATCH('Гардеробная система'!$C22&amp;'Гардеробная система'!$D22&amp;'Гардеробная система'!$E22,Гардеробная_система_2[Название]&amp;Гардеробная_система_2[цвет]&amp;Гардеробная_система_2[страна],0),0)</f>
        <v>WA0288.VP045.MG0PC.RA</v>
      </c>
      <c r="G22" s="757"/>
      <c r="H22" s="325">
        <f t="array" ref="H22">IF($D$13=$U$2,INDEX(Гардеробная_система_2[РРЦ Без НДС],MATCH(F22,Гардеробная_система_2[артикул],0)),IF($D$13=$U$1,INDEX(Гардеробная_система_2[РРЦ с НДС],MATCH(F22,Гардеробная_система_2[артикул],0)),IF($D$13=$U$3,INDEX(Гардеробная_система_2[0 НДС],MATCH(F22,Гардеробная_система_2[артикул],0)),0)))</f>
        <v>948.55</v>
      </c>
      <c r="I22" s="325">
        <f t="array" ref="I22">H22-H22*$I$13</f>
        <v>948.55</v>
      </c>
      <c r="J22" s="32"/>
    </row>
    <row r="23" spans="1:10" x14ac:dyDescent="0.25">
      <c r="A23" s="5"/>
      <c r="B23" s="791"/>
      <c r="C23" s="435" t="s">
        <v>885</v>
      </c>
      <c r="D23" s="430" t="s">
        <v>964</v>
      </c>
      <c r="E23" s="430" t="s">
        <v>965</v>
      </c>
      <c r="F23" s="484" t="str">
        <f t="array" ref="F23">INDEX(Гардеробная_система_2[артикул],MATCH('Гардеробная система'!$C23&amp;'Гардеробная система'!$D23&amp;'Гардеробная система'!$E23,Гардеробная_система_2[Название]&amp;Гардеробная_система_2[цвет]&amp;Гардеробная_система_2[страна],0),0)</f>
        <v>WA0288.VP055.MG0PC.RA</v>
      </c>
      <c r="G23" s="757"/>
      <c r="H23" s="431">
        <f t="array" ref="H23">IF($D$13=$U$2,INDEX(Гардеробная_система_2[РРЦ Без НДС],MATCH(F23,Гардеробная_система_2[артикул],0)),IF($D$13=$U$1,INDEX(Гардеробная_система_2[РРЦ с НДС],MATCH(F23,Гардеробная_система_2[артикул],0)),IF($D$13=$U$3,INDEX(Гардеробная_система_2[0 НДС],MATCH(F23,Гардеробная_система_2[артикул],0)),0)))</f>
        <v>1060.49</v>
      </c>
      <c r="I23" s="431">
        <f t="array" ref="I23">H23-H23*$I$13</f>
        <v>1060.49</v>
      </c>
      <c r="J23" s="32"/>
    </row>
    <row r="24" spans="1:10" x14ac:dyDescent="0.25">
      <c r="A24" s="5"/>
      <c r="B24" s="791"/>
      <c r="C24" s="348" t="s">
        <v>889</v>
      </c>
      <c r="D24" s="282" t="s">
        <v>964</v>
      </c>
      <c r="E24" s="282" t="s">
        <v>965</v>
      </c>
      <c r="F24" s="281" t="str">
        <f t="array" ref="F24">INDEX(Гардеробная_система_2[артикул],MATCH('Гардеробная система'!$C24&amp;'Гардеробная система'!$D24&amp;'Гардеробная система'!$E24,Гардеробная_система_2[Название]&amp;Гардеробная_система_2[цвет]&amp;Гардеробная_система_2[страна],0),0)</f>
        <v>WA0288.VP060.MG0PC.RA</v>
      </c>
      <c r="G24" s="757"/>
      <c r="H24" s="325">
        <f t="array" ref="H24">IF($D$13=$U$2,INDEX(Гардеробная_система_2[РРЦ Без НДС],MATCH(F24,Гардеробная_система_2[артикул],0)),IF($D$13=$U$1,INDEX(Гардеробная_система_2[РРЦ с НДС],MATCH(F24,Гардеробная_система_2[артикул],0)),IF($D$13=$U$3,INDEX(Гардеробная_система_2[0 НДС],MATCH(F24,Гардеробная_система_2[артикул],0)),0)))</f>
        <v>1224.8599999999999</v>
      </c>
      <c r="I24" s="325">
        <f t="array" ref="I24">H24-H24*$I$13</f>
        <v>1224.8599999999999</v>
      </c>
      <c r="J24" s="32"/>
    </row>
    <row r="25" spans="1:10" x14ac:dyDescent="0.25">
      <c r="A25" s="5"/>
      <c r="B25" s="791"/>
      <c r="C25" s="348" t="s">
        <v>893</v>
      </c>
      <c r="D25" s="282" t="s">
        <v>964</v>
      </c>
      <c r="E25" s="282" t="s">
        <v>965</v>
      </c>
      <c r="F25" s="281" t="str">
        <f t="array" ref="F25">INDEX(Гардеробная_система_2[артикул],MATCH('Гардеробная система'!$C25&amp;'Гардеробная система'!$D25&amp;'Гардеробная система'!$E25,Гардеробная_система_2[Название]&amp;Гардеробная_система_2[цвет]&amp;Гардеробная_система_2[страна],0),0)</f>
        <v>WA0288.VP090.MG0PC.RA</v>
      </c>
      <c r="G25" s="757"/>
      <c r="H25" s="325">
        <f t="array" ref="H25">IF($D$13=$U$2,INDEX(Гардеробная_система_2[РРЦ Без НДС],MATCH(F25,Гардеробная_система_2[артикул],0)),IF($D$13=$U$1,INDEX(Гардеробная_система_2[РРЦ с НДС],MATCH(F25,Гардеробная_система_2[артикул],0)),IF($D$13=$U$3,INDEX(Гардеробная_система_2[0 НДС],MATCH(F25,Гардеробная_система_2[артикул],0)),0)))</f>
        <v>1633.15</v>
      </c>
      <c r="I25" s="325">
        <f t="array" ref="I25">H25-H25*$I$13</f>
        <v>1633.15</v>
      </c>
      <c r="J25" s="32"/>
    </row>
    <row r="26" spans="1:10" hidden="1" x14ac:dyDescent="0.25">
      <c r="A26" s="5"/>
      <c r="B26" s="791"/>
      <c r="C26" s="348" t="s">
        <v>880</v>
      </c>
      <c r="D26" s="282" t="s">
        <v>964</v>
      </c>
      <c r="E26" s="282" t="s">
        <v>966</v>
      </c>
      <c r="F26" s="281" t="e">
        <f t="array" ref="F26">INDEX(Гардеробная_система_2[артикул],MATCH('Гардеробная система'!$C26&amp;'Гардеробная система'!$D26&amp;'Гардеробная система'!$E26,Гардеробная_система_2[Название]&amp;Гардеробная_система_2[цвет]&amp;Гардеробная_система_2[страна],0),0)</f>
        <v>#N/A</v>
      </c>
      <c r="G26" s="757"/>
      <c r="H26" s="325" t="e">
        <f t="array" ref="H26">IF($D$13=$U$2,INDEX(Гардеробная_система_2[РРЦ Без НДС],MATCH(F26,Гардеробная_система_2[артикул],0)),IF($D$13=$U$1,INDEX(Гардеробная_система_2[РРЦ с НДС],MATCH(F26,Гардеробная_система_2[артикул],0)),IF($D$13=$U$3,INDEX(Гардеробная_система_2[0 НДС],MATCH(F26,Гардеробная_система_2[артикул],0)),0)))</f>
        <v>#N/A</v>
      </c>
      <c r="I26" s="325" t="e">
        <f t="array" ref="I26">H26-H26*$I$13</f>
        <v>#N/A</v>
      </c>
      <c r="J26" s="32"/>
    </row>
    <row r="27" spans="1:10" x14ac:dyDescent="0.25">
      <c r="A27" s="5"/>
      <c r="B27" s="791"/>
      <c r="C27" s="348" t="s">
        <v>881</v>
      </c>
      <c r="D27" s="282" t="s">
        <v>964</v>
      </c>
      <c r="E27" s="282" t="s">
        <v>965</v>
      </c>
      <c r="F27" s="281" t="str">
        <f t="array" ref="F27">INDEX(Гардеробная_система_2[артикул],MATCH('Гардеробная система'!$C27&amp;'Гардеробная система'!$D27&amp;'Гардеробная система'!$E27,Гардеробная_система_2[Название]&amp;Гардеробная_система_2[цвет]&amp;Гардеробная_система_2[страна],0),0)</f>
        <v>WA0288.VP182.MG0PC.RA</v>
      </c>
      <c r="G27" s="757"/>
      <c r="H27" s="325">
        <f t="array" ref="H27">IF($D$13=$U$2,INDEX(Гардеробная_система_2[РРЦ Без НДС],MATCH(F27,Гардеробная_система_2[артикул],0)),IF($D$13=$U$1,INDEX(Гардеробная_система_2[РРЦ с НДС],MATCH(F27,Гардеробная_система_2[артикул],0)),IF($D$13=$U$3,INDEX(Гардеробная_система_2[0 НДС],MATCH(F27,Гардеробная_система_2[артикул],0)),0)))</f>
        <v>3417.13</v>
      </c>
      <c r="I27" s="325">
        <f t="array" ref="I27">H27-H27*$I$13</f>
        <v>3417.13</v>
      </c>
      <c r="J27" s="32"/>
    </row>
    <row r="28" spans="1:10" x14ac:dyDescent="0.25">
      <c r="A28" s="5"/>
      <c r="B28" s="791"/>
      <c r="C28" s="348" t="s">
        <v>897</v>
      </c>
      <c r="D28" s="282" t="s">
        <v>964</v>
      </c>
      <c r="E28" s="282" t="s">
        <v>965</v>
      </c>
      <c r="F28" s="281" t="str">
        <f t="array" ref="F28">INDEX(Гардеробная_система_2[артикул],MATCH('Гардеробная система'!$C28&amp;'Гардеробная система'!$D28&amp;'Гардеробная система'!$E28,Гардеробная_система_2[Название]&amp;Гардеробная_система_2[цвет]&amp;Гардеробная_система_2[страна],0),0)</f>
        <v>WA0289.VP182.MG0PC.RA</v>
      </c>
      <c r="G28" s="757"/>
      <c r="H28" s="325">
        <f t="array" ref="H28">IF($D$13=$U$2,INDEX(Гардеробная_система_2[РРЦ Без НДС],MATCH(F28,Гардеробная_система_2[артикул],0)),IF($D$13=$U$1,INDEX(Гардеробная_система_2[РРЦ с НДС],MATCH(F28,Гардеробная_система_2[артикул],0)),IF($D$13=$U$3,INDEX(Гардеробная_система_2[0 НДС],MATCH(F28,Гардеробная_система_2[артикул],0)),0)))</f>
        <v>3719.96</v>
      </c>
      <c r="I28" s="325">
        <f t="array" ref="I28">H28-H28*$I$13</f>
        <v>3719.96</v>
      </c>
      <c r="J28" s="32"/>
    </row>
    <row r="29" spans="1:10" x14ac:dyDescent="0.25">
      <c r="A29" s="5"/>
      <c r="B29" s="792"/>
      <c r="C29" s="348" t="s">
        <v>901</v>
      </c>
      <c r="D29" s="282" t="s">
        <v>964</v>
      </c>
      <c r="E29" s="282" t="s">
        <v>965</v>
      </c>
      <c r="F29" s="281" t="str">
        <f t="array" ref="F29">INDEX(Гардеробная_система_2[артикул],MATCH('Гардеробная система'!$C29&amp;'Гардеробная система'!$D29&amp;'Гардеробная система'!$E29,Гардеробная_система_2[Название]&amp;Гардеробная_система_2[цвет]&amp;Гардеробная_система_2[страна],0),0)</f>
        <v>WA0289.VP060.MG0PC.RA</v>
      </c>
      <c r="G29" s="758"/>
      <c r="H29" s="325">
        <f t="array" ref="H29">IF($D$13=$U$2,INDEX(Гардеробная_система_2[РРЦ Без НДС],MATCH(F29,Гардеробная_система_2[артикул],0)),IF($D$13=$U$1,INDEX(Гардеробная_система_2[РРЦ с НДС],MATCH(F29,Гардеробная_система_2[артикул],0)),IF($D$13=$U$3,INDEX(Гардеробная_система_2[0 НДС],MATCH(F29,Гардеробная_система_2[артикул],0)),0)))</f>
        <v>1401.8</v>
      </c>
      <c r="I29" s="325">
        <f t="array" ref="I29">H29-H29*$I$13</f>
        <v>1401.8</v>
      </c>
      <c r="J29" s="32"/>
    </row>
    <row r="30" spans="1:10" x14ac:dyDescent="0.25">
      <c r="A30" s="5"/>
      <c r="B30" s="734"/>
      <c r="C30" s="348" t="s">
        <v>773</v>
      </c>
      <c r="D30" s="282" t="s">
        <v>964</v>
      </c>
      <c r="E30" s="282" t="s">
        <v>965</v>
      </c>
      <c r="F30" s="281" t="str">
        <f t="array" ref="F30">INDEX(Гардеробная_система_2[артикул],MATCH('Гардеробная система'!$C30&amp;'Гардеробная система'!$D30&amp;'Гардеробная система'!$E30,Гардеробная_система_2[Название]&amp;Гардеробная_система_2[цвет]&amp;Гардеробная_система_2[страна],0),0)</f>
        <v>WA0290.VP036.MG0PC.RA</v>
      </c>
      <c r="G30" s="756" t="s">
        <v>999</v>
      </c>
      <c r="H30" s="325">
        <f t="array" ref="H30">IF($D$13=$U$2,INDEX(Гардеробная_система_2[РРЦ Без НДС],MATCH(F30,Гардеробная_система_2[артикул],0)),IF($D$13=$U$1,INDEX(Гардеробная_система_2[РРЦ с НДС],MATCH(F30,Гардеробная_система_2[артикул],0)),IF($D$13=$U$3,INDEX(Гардеробная_система_2[0 НДС],MATCH(F30,Гардеробная_система_2[артикул],0)),0)))</f>
        <v>346.42</v>
      </c>
      <c r="I30" s="325">
        <f t="array" ref="I30">H30-H30*$I$13</f>
        <v>346.42</v>
      </c>
      <c r="J30" s="32"/>
    </row>
    <row r="31" spans="1:10" x14ac:dyDescent="0.25">
      <c r="A31" s="5"/>
      <c r="B31" s="737"/>
      <c r="C31" s="348" t="s">
        <v>777</v>
      </c>
      <c r="D31" s="282" t="s">
        <v>964</v>
      </c>
      <c r="E31" s="282" t="s">
        <v>965</v>
      </c>
      <c r="F31" s="281" t="str">
        <f t="array" ref="F31">INDEX(Гардеробная_система_2[артикул],MATCH('Гардеробная система'!$C31&amp;'Гардеробная система'!$D31&amp;'Гардеробная система'!$E31,Гардеробная_система_2[Название]&amp;Гардеробная_система_2[цвет]&amp;Гардеробная_система_2[страна],0),0)</f>
        <v>WA0291.VP046.MG0PC.RA</v>
      </c>
      <c r="G31" s="757"/>
      <c r="H31" s="325">
        <f t="array" ref="H31">IF($D$13=$U$2,INDEX(Гардеробная_система_2[РРЦ Без НДС],MATCH(F31,Гардеробная_система_2[артикул],0)),IF($D$13=$U$1,INDEX(Гардеробная_система_2[РРЦ с НДС],MATCH(F31,Гардеробная_система_2[артикул],0)),IF($D$13=$U$3,INDEX(Гардеробная_система_2[0 НДС],MATCH(F31,Гардеробная_система_2[артикул],0)),0)))</f>
        <v>374.7</v>
      </c>
      <c r="I31" s="325">
        <f t="array" ref="I31">H31-H31*$I$13</f>
        <v>374.7</v>
      </c>
      <c r="J31" s="32"/>
    </row>
    <row r="32" spans="1:10" x14ac:dyDescent="0.25">
      <c r="A32" s="5"/>
      <c r="B32" s="738"/>
      <c r="C32" s="348" t="s">
        <v>781</v>
      </c>
      <c r="D32" s="282" t="s">
        <v>964</v>
      </c>
      <c r="E32" s="282" t="s">
        <v>965</v>
      </c>
      <c r="F32" s="281" t="str">
        <f t="array" ref="F32">INDEX(Гардеробная_система_2[артикул],MATCH('Гардеробная система'!$C32&amp;'Гардеробная система'!$D32&amp;'Гардеробная система'!$E32,Гардеробная_система_2[Название]&amp;Гардеробная_система_2[цвет]&amp;Гардеробная_система_2[страна],0),0)</f>
        <v>WA0292.AP054.MG0PC.RA</v>
      </c>
      <c r="G32" s="758"/>
      <c r="H32" s="325">
        <f t="array" ref="H32">IF($D$13=$U$2,INDEX(Гардеробная_система_2[РРЦ Без НДС],MATCH(F32,Гардеробная_система_2[артикул],0)),IF($D$13=$U$1,INDEX(Гардеробная_система_2[РРЦ с НДС],MATCH(F32,Гардеробная_система_2[артикул],0)),IF($D$13=$U$3,INDEX(Гардеробная_система_2[0 НДС],MATCH(F32,Гардеробная_система_2[артикул],0)),0)))</f>
        <v>476.34</v>
      </c>
      <c r="I32" s="325">
        <f t="array" ref="I32">H32-H32*$I$13</f>
        <v>476.34</v>
      </c>
      <c r="J32" s="32"/>
    </row>
    <row r="33" spans="1:10" x14ac:dyDescent="0.25">
      <c r="A33" s="5"/>
      <c r="B33" s="734"/>
      <c r="C33" s="348" t="s">
        <v>708</v>
      </c>
      <c r="D33" s="282" t="s">
        <v>964</v>
      </c>
      <c r="E33" s="282" t="s">
        <v>966</v>
      </c>
      <c r="F33" s="281" t="str">
        <f t="array" ref="F33">INDEX(Гардеробная_система_2[артикул],MATCH('Гардеробная система'!$C33&amp;'Гардеробная система'!$D33&amp;'Гардеробная система'!$E33,Гардеробная_система_2[Название]&amp;Гардеробная_система_2[цвет]&amp;Гардеробная_система_2[страна],0),0)</f>
        <v>WA0318.VP036.MG000.CI</v>
      </c>
      <c r="G33" s="756" t="s">
        <v>1000</v>
      </c>
      <c r="H33" s="325">
        <f t="array" ref="H33">IF($D$13=$U$2,INDEX(Гардеробная_система_2[РРЦ Без НДС],MATCH(F33,Гардеробная_система_2[артикул],0)),IF($D$13=$U$1,INDEX(Гардеробная_система_2[РРЦ с НДС],MATCH(F33,Гардеробная_система_2[артикул],0)),IF($D$13=$U$3,INDEX(Гардеробная_система_2[0 НДС],MATCH(F33,Гардеробная_система_2[артикул],0)),0)))</f>
        <v>197.3</v>
      </c>
      <c r="I33" s="325">
        <f t="array" ref="I33">H33-H33*$I$13</f>
        <v>197.3</v>
      </c>
      <c r="J33" s="32"/>
    </row>
    <row r="34" spans="1:10" x14ac:dyDescent="0.25">
      <c r="A34" s="5"/>
      <c r="B34" s="737"/>
      <c r="C34" s="348" t="s">
        <v>712</v>
      </c>
      <c r="D34" s="282" t="s">
        <v>964</v>
      </c>
      <c r="E34" s="282" t="s">
        <v>966</v>
      </c>
      <c r="F34" s="281" t="str">
        <f t="array" ref="F34">INDEX(Гардеробная_система_2[артикул],MATCH('Гардеробная система'!$C34&amp;'Гардеробная система'!$D34&amp;'Гардеробная система'!$E34,Гардеробная_система_2[Название]&amp;Гардеробная_система_2[цвет]&amp;Гардеробная_система_2[страна],0),0)</f>
        <v>WA0318.VP046.MG000.CI</v>
      </c>
      <c r="G34" s="757"/>
      <c r="H34" s="325">
        <f t="array" ref="H34">IF($D$13=$U$2,INDEX(Гардеробная_система_2[РРЦ Без НДС],MATCH(F34,Гардеробная_система_2[артикул],0)),IF($D$13=$U$1,INDEX(Гардеробная_система_2[РРЦ с НДС],MATCH(F34,Гардеробная_система_2[артикул],0)),IF($D$13=$U$3,INDEX(Гардеробная_система_2[0 НДС],MATCH(F34,Гардеробная_система_2[артикул],0)),0)))</f>
        <v>259.57</v>
      </c>
      <c r="I34" s="325">
        <f t="array" ref="I34">H34-H34*$I$13</f>
        <v>259.57</v>
      </c>
      <c r="J34" s="32"/>
    </row>
    <row r="35" spans="1:10" x14ac:dyDescent="0.25">
      <c r="A35" s="5"/>
      <c r="B35" s="738"/>
      <c r="C35" s="348" t="s">
        <v>716</v>
      </c>
      <c r="D35" s="282" t="s">
        <v>964</v>
      </c>
      <c r="E35" s="282" t="s">
        <v>966</v>
      </c>
      <c r="F35" s="281" t="str">
        <f t="array" ref="F35">INDEX(Гардеробная_система_2[артикул],MATCH('Гардеробная система'!$C35&amp;'Гардеробная система'!$D35&amp;'Гардеробная система'!$E35,Гардеробная_система_2[Название]&amp;Гардеробная_система_2[цвет]&amp;Гардеробная_система_2[страна],0),0)</f>
        <v>WA0318.VP054.MG000.CI</v>
      </c>
      <c r="G35" s="758"/>
      <c r="H35" s="325">
        <f t="array" ref="H35">IF($D$13=$U$2,INDEX(Гардеробная_система_2[РРЦ Без НДС],MATCH(F35,Гардеробная_система_2[артикул],0)),IF($D$13=$U$1,INDEX(Гардеробная_система_2[РРЦ с НДС],MATCH(F35,Гардеробная_система_2[артикул],0)),IF($D$13=$U$3,INDEX(Гардеробная_система_2[0 НДС],MATCH(F35,Гардеробная_система_2[артикул],0)),0)))</f>
        <v>311.48</v>
      </c>
      <c r="I35" s="325">
        <f t="array" ref="I35">H35-H35*$I$13</f>
        <v>311.48</v>
      </c>
      <c r="J35" s="32"/>
    </row>
    <row r="36" spans="1:10" x14ac:dyDescent="0.25">
      <c r="A36" s="5"/>
      <c r="B36" s="734"/>
      <c r="C36" s="348" t="s">
        <v>720</v>
      </c>
      <c r="D36" s="282" t="s">
        <v>964</v>
      </c>
      <c r="E36" s="282" t="s">
        <v>966</v>
      </c>
      <c r="F36" s="281" t="str">
        <f t="array" ref="F36">INDEX(Гардеробная_система_2[артикул],MATCH('Гардеробная система'!$C36&amp;'Гардеробная система'!$D36&amp;'Гардеробная система'!$E36,Гардеробная_система_2[Название]&amp;Гардеробная_система_2[цвет]&amp;Гардеробная_система_2[страна],0),0)</f>
        <v>WA2934.VR036.MG000.CI</v>
      </c>
      <c r="G36" s="756" t="s">
        <v>1001</v>
      </c>
      <c r="H36" s="325">
        <f t="array" ref="H36">IF($D$13=$U$2,INDEX(Гардеробная_система_2[РРЦ Без НДС],MATCH(F36,Гардеробная_система_2[артикул],0)),IF($D$13=$U$1,INDEX(Гардеробная_система_2[РРЦ с НДС],MATCH(F36,Гардеробная_система_2[артикул],0)),IF($D$13=$U$3,INDEX(Гардеробная_система_2[0 НДС],MATCH(F36,Гардеробная_система_2[артикул],0)),0)))</f>
        <v>255.28</v>
      </c>
      <c r="I36" s="325">
        <f t="array" ref="I36">H36-H36*$I$13</f>
        <v>255.28</v>
      </c>
      <c r="J36" s="32"/>
    </row>
    <row r="37" spans="1:10" x14ac:dyDescent="0.25">
      <c r="A37" s="5"/>
      <c r="B37" s="737"/>
      <c r="C37" s="348" t="s">
        <v>724</v>
      </c>
      <c r="D37" s="282" t="s">
        <v>964</v>
      </c>
      <c r="E37" s="282" t="s">
        <v>966</v>
      </c>
      <c r="F37" s="281" t="str">
        <f t="array" ref="F37">INDEX(Гардеробная_система_2[артикул],MATCH('Гардеробная система'!$C37&amp;'Гардеробная система'!$D37&amp;'Гардеробная система'!$E37,Гардеробная_система_2[Название]&amp;Гардеробная_система_2[цвет]&amp;Гардеробная_система_2[страна],0),0)</f>
        <v>WA2956.VR046.MG000.CI</v>
      </c>
      <c r="G37" s="757"/>
      <c r="H37" s="325">
        <f t="array" ref="H37">IF($D$13=$U$2,INDEX(Гардеробная_система_2[РРЦ Без НДС],MATCH(F37,Гардеробная_система_2[артикул],0)),IF($D$13=$U$1,INDEX(Гардеробная_система_2[РРЦ с НДС],MATCH(F37,Гардеробная_система_2[артикул],0)),IF($D$13=$U$3,INDEX(Гардеробная_система_2[0 НДС],MATCH(F37,Гардеробная_система_2[артикул],0)),0)))</f>
        <v>306.06</v>
      </c>
      <c r="I37" s="325">
        <f t="array" ref="I37">H37-H37*$I$13</f>
        <v>306.06</v>
      </c>
      <c r="J37" s="32"/>
    </row>
    <row r="38" spans="1:10" x14ac:dyDescent="0.25">
      <c r="A38" s="5"/>
      <c r="B38" s="738"/>
      <c r="C38" s="362" t="s">
        <v>728</v>
      </c>
      <c r="D38" s="279" t="s">
        <v>964</v>
      </c>
      <c r="E38" s="279" t="s">
        <v>966</v>
      </c>
      <c r="F38" s="281" t="str">
        <f t="array" ref="F38">INDEX(Гардеробная_система_2[артикул],MATCH('Гардеробная система'!$C38&amp;'Гардеробная система'!$D38&amp;'Гардеробная система'!$E38,Гардеробная_система_2[Название]&amp;Гардеробная_система_2[цвет]&amp;Гардеробная_система_2[страна],0),0)</f>
        <v>WA2978.VR054.MG000.CI</v>
      </c>
      <c r="G38" s="758"/>
      <c r="H38" s="325">
        <f t="array" ref="H38">IF($D$13=$U$2,INDEX(Гардеробная_система_2[РРЦ Без НДС],MATCH(F38,Гардеробная_система_2[артикул],0)),IF($D$13=$U$1,INDEX(Гардеробная_система_2[РРЦ с НДС],MATCH(F38,Гардеробная_система_2[артикул],0)),IF($D$13=$U$3,INDEX(Гардеробная_система_2[0 НДС],MATCH(F38,Гардеробная_система_2[артикул],0)),0)))</f>
        <v>386.07</v>
      </c>
      <c r="I38" s="325">
        <f t="array" ref="I38">H38-H38*$I$13</f>
        <v>386.07</v>
      </c>
      <c r="J38" s="32"/>
    </row>
    <row r="39" spans="1:10" x14ac:dyDescent="0.3">
      <c r="A39" s="5"/>
      <c r="B39" s="75"/>
      <c r="C39" s="76" t="s">
        <v>1002</v>
      </c>
      <c r="D39" s="76"/>
      <c r="E39" s="76"/>
      <c r="F39" s="76"/>
      <c r="G39" s="76"/>
      <c r="H39" s="76"/>
      <c r="I39" s="77"/>
      <c r="J39" s="32"/>
    </row>
    <row r="40" spans="1:10" x14ac:dyDescent="0.25">
      <c r="A40" s="141"/>
      <c r="B40" s="790"/>
      <c r="C40" s="347" t="s">
        <v>1251</v>
      </c>
      <c r="D40" s="197" t="s">
        <v>964</v>
      </c>
      <c r="E40" s="282" t="s">
        <v>965</v>
      </c>
      <c r="F40" s="197" t="str">
        <f t="array" ref="F40">INDEX(Гардеробная_система_2[артикул],MATCH('Гардеробная система'!$C40&amp;'Гардеробная система'!$D40&amp;'Гардеробная система'!$E40,Гардеробная_система_2[Название]&amp;Гардеробная_система_2[цвет]&amp;Гардеробная_система_2[страна],0),0)</f>
        <v>WA0345.VP045.MG0PC.RA</v>
      </c>
      <c r="G40" s="756" t="s">
        <v>998</v>
      </c>
      <c r="H40" s="325">
        <f t="array" ref="H40">IF($D$13=$U$2,INDEX(Гардеробная_система_2[РРЦ Без НДС],MATCH(F40,Гардеробная_система_2[артикул],0)),IF($D$13=$U$1,INDEX(Гардеробная_система_2[РРЦ с НДС],MATCH(F40,Гардеробная_система_2[артикул],0)),IF($D$13=$U$3,INDEX(Гардеробная_система_2[0 НДС],MATCH(F40,Гардеробная_система_2[артикул],0)),0)))</f>
        <v>1048.7</v>
      </c>
      <c r="I40" s="325">
        <f t="array" ref="I40">H40-H40*$I$13</f>
        <v>1048.7</v>
      </c>
      <c r="J40" s="198"/>
    </row>
    <row r="41" spans="1:10" x14ac:dyDescent="0.25">
      <c r="A41" s="5"/>
      <c r="B41" s="791"/>
      <c r="C41" s="347" t="s">
        <v>908</v>
      </c>
      <c r="D41" s="281" t="s">
        <v>964</v>
      </c>
      <c r="E41" s="350" t="s">
        <v>965</v>
      </c>
      <c r="F41" s="281" t="str">
        <f t="array" ref="F41">INDEX(Гардеробная_система_2[артикул],MATCH('Гардеробная система'!$C41&amp;'Гардеробная система'!$D41&amp;'Гардеробная система'!$E41,Гардеробная_система_2[Название]&amp;Гардеробная_система_2[цвет]&amp;Гардеробная_система_2[страна],0),0)</f>
        <v>WA0345.VP060.MG0PC.RA</v>
      </c>
      <c r="G41" s="757"/>
      <c r="H41" s="325">
        <f t="array" ref="H41">IF($D$13=$U$2,INDEX(Гардеробная_система_2[РРЦ Без НДС],MATCH(F41,Гардеробная_система_2[артикул],0)),IF($D$13=$U$1,INDEX(Гардеробная_система_2[РРЦ с НДС],MATCH(F41,Гардеробная_система_2[артикул],0)),IF($D$13=$U$3,INDEX(Гардеробная_система_2[0 НДС],MATCH(F41,Гардеробная_система_2[артикул],0)),0)))</f>
        <v>1687.59</v>
      </c>
      <c r="I41" s="325">
        <f t="array" ref="I41">H41-H41*$I$13</f>
        <v>1687.59</v>
      </c>
      <c r="J41" s="32"/>
    </row>
    <row r="42" spans="1:10" x14ac:dyDescent="0.25">
      <c r="A42" s="5"/>
      <c r="B42" s="791"/>
      <c r="C42" s="348" t="s">
        <v>1253</v>
      </c>
      <c r="D42" s="282" t="s">
        <v>964</v>
      </c>
      <c r="E42" s="282" t="s">
        <v>965</v>
      </c>
      <c r="F42" s="281" t="str">
        <f t="array" ref="F42">INDEX(Гардеробная_система_2[артикул],MATCH('Гардеробная система'!$C42&amp;'Гардеробная система'!$D42&amp;'Гардеробная система'!$E42,Гардеробная_система_2[Название]&amp;Гардеробная_система_2[цвет]&amp;Гардеробная_система_2[страна],0),0)</f>
        <v>WA0335.VP045.MG0PC.RA</v>
      </c>
      <c r="G42" s="757"/>
      <c r="H42" s="325">
        <f t="array" ref="H42">IF($D$13=$U$2,INDEX(Гардеробная_система_2[РРЦ Без НДС],MATCH(F42,Гардеробная_система_2[артикул],0)),IF($D$13=$U$1,INDEX(Гардеробная_система_2[РРЦ с НДС],MATCH(F42,Гардеробная_система_2[артикул],0)),IF($D$13=$U$3,INDEX(Гардеробная_система_2[0 НДС],MATCH(F42,Гардеробная_система_2[артикул],0)),0)))</f>
        <v>1166.54</v>
      </c>
      <c r="I42" s="325">
        <f t="array" ref="I42">H42-H42*$I$13</f>
        <v>1166.54</v>
      </c>
      <c r="J42" s="32"/>
    </row>
    <row r="43" spans="1:10" x14ac:dyDescent="0.25">
      <c r="A43" s="5"/>
      <c r="B43" s="791"/>
      <c r="C43" s="435" t="s">
        <v>910</v>
      </c>
      <c r="D43" s="430" t="s">
        <v>964</v>
      </c>
      <c r="E43" s="430" t="s">
        <v>965</v>
      </c>
      <c r="F43" s="484" t="str">
        <f t="array" ref="F43">INDEX(Гардеробная_система_2[артикул],MATCH('Гардеробная система'!$C43&amp;'Гардеробная система'!$D43&amp;'Гардеробная система'!$E43,Гардеробная_система_2[Название]&amp;Гардеробная_система_2[цвет]&amp;Гардеробная_система_2[страна],0),0)</f>
        <v>WA0335.VP055.MG0PC.RA</v>
      </c>
      <c r="G43" s="757"/>
      <c r="H43" s="431">
        <f t="array" ref="H43">IF($D$13=$U$2,INDEX(Гардеробная_система_2[РРЦ Без НДС],MATCH(F43,Гардеробная_система_2[артикул],0)),IF($D$13=$U$1,INDEX(Гардеробная_система_2[РРЦ с НДС],MATCH(F43,Гардеробная_система_2[артикул],0)),IF($D$13=$U$3,INDEX(Гардеробная_система_2[0 НДС],MATCH(F43,Гардеробная_система_2[артикул],0)),0)))</f>
        <v>1592.32</v>
      </c>
      <c r="I43" s="431">
        <f t="array" ref="I43">H43-H43*$I$13</f>
        <v>1592.32</v>
      </c>
      <c r="J43" s="32"/>
    </row>
    <row r="44" spans="1:10" x14ac:dyDescent="0.25">
      <c r="A44" s="5"/>
      <c r="B44" s="792"/>
      <c r="C44" s="348" t="s">
        <v>912</v>
      </c>
      <c r="D44" s="282" t="s">
        <v>964</v>
      </c>
      <c r="E44" s="350" t="s">
        <v>965</v>
      </c>
      <c r="F44" s="281" t="str">
        <f t="array" ref="F44">INDEX(Гардеробная_система_2[артикул],MATCH('Гардеробная система'!$C44&amp;'Гардеробная система'!$D44&amp;'Гардеробная система'!$E44,Гардеробная_система_2[Название]&amp;Гардеробная_система_2[цвет]&amp;Гардеробная_система_2[страна],0),0)</f>
        <v>WA0335.VP060.MG0PC.RA</v>
      </c>
      <c r="G44" s="758"/>
      <c r="H44" s="325">
        <f t="array" ref="H44">IF($D$13=$U$2,INDEX(Гардеробная_система_2[РРЦ Без НДС],MATCH(F44,Гардеробная_система_2[артикул],0)),IF($D$13=$U$1,INDEX(Гардеробная_система_2[РРЦ с НДС],MATCH(F44,Гардеробная_система_2[артикул],0)),IF($D$13=$U$3,INDEX(Гардеробная_система_2[0 НДС],MATCH(F44,Гардеробная_система_2[артикул],0)),0)))</f>
        <v>2014.22</v>
      </c>
      <c r="I44" s="325">
        <f t="array" ref="I44">H44-H44*$I$13</f>
        <v>2014.22</v>
      </c>
      <c r="J44" s="32"/>
    </row>
    <row r="45" spans="1:10" x14ac:dyDescent="0.25">
      <c r="A45" s="5"/>
      <c r="B45" s="734"/>
      <c r="C45" s="348" t="s">
        <v>914</v>
      </c>
      <c r="D45" s="282" t="s">
        <v>987</v>
      </c>
      <c r="E45" s="282" t="s">
        <v>966</v>
      </c>
      <c r="F45" s="281" t="str">
        <f t="array" ref="F45">INDEX(Гардеробная_система_2[артикул],MATCH('Гардеробная система'!$C45&amp;'Гардеробная система'!$D45&amp;'Гардеробная система'!$E45,Гардеробная_система_2[Название]&amp;Гардеробная_система_2[цвет]&amp;Гардеробная_система_2[страна],0),0)</f>
        <v>WA0645.VR036.TR000.CI</v>
      </c>
      <c r="G45" s="756" t="s">
        <v>1003</v>
      </c>
      <c r="H45" s="325">
        <f t="array" ref="H45">IF($D$13=$U$2,INDEX(Гардеробная_система_2[РРЦ Без НДС],MATCH(F45,Гардеробная_система_2[артикул],0)),IF($D$13=$U$1,INDEX(Гардеробная_система_2[РРЦ с НДС],MATCH(F45,Гардеробная_система_2[артикул],0)),IF($D$13=$U$3,INDEX(Гардеробная_система_2[0 НДС],MATCH(F45,Гардеробная_система_2[артикул],0)),0)))</f>
        <v>1364.92</v>
      </c>
      <c r="I45" s="325">
        <f t="array" ref="I45">H45-H45*$I$13</f>
        <v>1364.92</v>
      </c>
      <c r="J45" s="32"/>
    </row>
    <row r="46" spans="1:10" x14ac:dyDescent="0.25">
      <c r="A46" s="5"/>
      <c r="B46" s="738"/>
      <c r="C46" s="362" t="s">
        <v>918</v>
      </c>
      <c r="D46" s="279" t="s">
        <v>987</v>
      </c>
      <c r="E46" s="279" t="s">
        <v>966</v>
      </c>
      <c r="F46" s="281" t="str">
        <f t="array" ref="F46">INDEX(Гардеробная_система_2[артикул],MATCH('Гардеробная система'!$C46&amp;'Гардеробная система'!$D46&amp;'Гардеробная система'!$E46,Гардеробная_система_2[Название]&amp;Гардеробная_система_2[цвет]&amp;Гардеробная_система_2[страна],0),0)</f>
        <v>WA0635.VR046.TR000.CI</v>
      </c>
      <c r="G46" s="758"/>
      <c r="H46" s="325">
        <f t="array" ref="H46">IF($D$13=$U$2,INDEX(Гардеробная_система_2[РРЦ Без НДС],MATCH(F46,Гардеробная_система_2[артикул],0)),IF($D$13=$U$1,INDEX(Гардеробная_система_2[РРЦ с НДС],MATCH(F46,Гардеробная_система_2[артикул],0)),IF($D$13=$U$3,INDEX(Гардеробная_система_2[0 НДС],MATCH(F46,Гардеробная_система_2[артикул],0)),0)))</f>
        <v>1531.09</v>
      </c>
      <c r="I46" s="325">
        <f t="array" ref="I46">H46-H46*$I$13</f>
        <v>1531.09</v>
      </c>
      <c r="J46" s="32"/>
    </row>
    <row r="47" spans="1:10" hidden="1" x14ac:dyDescent="0.3">
      <c r="A47" s="5"/>
      <c r="B47" s="75"/>
      <c r="C47" s="76" t="s">
        <v>1004</v>
      </c>
      <c r="D47" s="76"/>
      <c r="E47" s="76"/>
      <c r="F47" s="76"/>
      <c r="G47" s="76"/>
      <c r="H47" s="76"/>
      <c r="I47" s="77"/>
      <c r="J47" s="32"/>
    </row>
    <row r="48" spans="1:10" hidden="1" x14ac:dyDescent="0.25">
      <c r="A48" s="5"/>
      <c r="B48" s="734"/>
      <c r="C48" s="434" t="s">
        <v>808</v>
      </c>
      <c r="D48" s="281" t="s">
        <v>964</v>
      </c>
      <c r="E48" s="281" t="s">
        <v>965</v>
      </c>
      <c r="F48" s="281" t="str">
        <f t="array" ref="F48">INDEX(Гардеробная_система_2[артикул],MATCH('Гардеробная система'!$C48&amp;'Гардеробная система'!$D48&amp;'Гардеробная система'!$E48,Гардеробная_система_2[Название]&amp;Гардеробная_система_2[цвет]&amp;Гардеробная_система_2[страна],0),0)</f>
        <v>WA0283.VP120.MG0PC.RA</v>
      </c>
      <c r="G48" s="756" t="s">
        <v>998</v>
      </c>
      <c r="H48" s="431">
        <f t="array" ref="H48">IF($D$13=$U$2,INDEX(Гардеробная_система_2[РРЦ Без НДС],MATCH(F48,Гардеробная_система_2[артикул],0)),IF($D$13=$U$1,INDEX(Гардеробная_система_2[РРЦ с НДС],MATCH(F48,Гардеробная_система_2[артикул],0)),IF($D$13=$U$3,INDEX(Гардеробная_система_2[0 НДС],MATCH(F48,Гардеробная_система_2[артикул],0)),0)))</f>
        <v>680.48</v>
      </c>
      <c r="I48" s="431">
        <f t="array" ref="I48">H48-H48*$I$13</f>
        <v>680.48</v>
      </c>
      <c r="J48" s="32"/>
    </row>
    <row r="49" spans="1:10" hidden="1" x14ac:dyDescent="0.25">
      <c r="A49" s="5"/>
      <c r="B49" s="738"/>
      <c r="C49" s="435" t="s">
        <v>812</v>
      </c>
      <c r="D49" s="282" t="s">
        <v>964</v>
      </c>
      <c r="E49" s="282" t="s">
        <v>965</v>
      </c>
      <c r="F49" s="281" t="str">
        <f t="array" ref="F49">INDEX(Гардеробная_система_2[артикул],MATCH('Гардеробная система'!$C49&amp;'Гардеробная система'!$D49&amp;'Гардеробная система'!$E49,Гардеробная_система_2[Название]&amp;Гардеробная_система_2[цвет]&amp;Гардеробная_система_2[страна],0),0)</f>
        <v>WA0283.VP240.MG0PC.RA</v>
      </c>
      <c r="G49" s="758"/>
      <c r="H49" s="431">
        <f t="array" ref="H49">IF($D$13=$U$2,INDEX(Гардеробная_система_2[РРЦ Без НДС],MATCH(F49,Гардеробная_система_2[артикул],0)),IF($D$13=$U$1,INDEX(Гардеробная_система_2[РРЦ с НДС],MATCH(F49,Гардеробная_система_2[артикул],0)),IF($D$13=$U$3,INDEX(Гардеробная_система_2[0 НДС],MATCH(F49,Гардеробная_система_2[артикул],0)),0)))</f>
        <v>1224.8599999999999</v>
      </c>
      <c r="I49" s="431">
        <f t="array" ref="I49">H49-H49*$I$13</f>
        <v>1224.8599999999999</v>
      </c>
      <c r="J49" s="32"/>
    </row>
    <row r="50" spans="1:10" hidden="1" x14ac:dyDescent="0.25">
      <c r="A50" s="5"/>
      <c r="B50" s="80"/>
      <c r="C50" s="79" t="s">
        <v>705</v>
      </c>
      <c r="D50" s="279" t="s">
        <v>964</v>
      </c>
      <c r="E50" s="279" t="s">
        <v>966</v>
      </c>
      <c r="F50" s="281" t="str">
        <f t="array" ref="F50">INDEX(Гардеробная_система_2[артикул],MATCH('Гардеробная система'!$C50&amp;'Гардеробная система'!$D50&amp;'Гардеробная система'!$E50,Гардеробная_система_2[Название]&amp;Гардеробная_система_2[цвет]&amp;Гардеробная_система_2[страна],0),0)</f>
        <v>WA0339.VP000.MG000.CI</v>
      </c>
      <c r="G50" s="279" t="s">
        <v>1000</v>
      </c>
      <c r="H50" s="325">
        <f t="array" ref="H50">IF($D$13=$U$2,INDEX(Гардеробная_система_2[РРЦ Без НДС],MATCH(F50,Гардеробная_система_2[артикул],0)),IF($D$13=$U$1,INDEX(Гардеробная_система_2[РРЦ с НДС],MATCH(F50,Гардеробная_система_2[артикул],0)),IF($D$13=$U$3,INDEX(Гардеробная_система_2[0 НДС],MATCH(F50,Гардеробная_система_2[артикул],0)),0)))</f>
        <v>107.98</v>
      </c>
      <c r="I50" s="325">
        <f t="array" ref="I50">H50-H50*$I$13</f>
        <v>107.98</v>
      </c>
      <c r="J50" s="32"/>
    </row>
    <row r="51" spans="1:10" x14ac:dyDescent="0.3">
      <c r="A51" s="5"/>
      <c r="B51" s="75"/>
      <c r="C51" s="76" t="s">
        <v>1005</v>
      </c>
      <c r="D51" s="76"/>
      <c r="E51" s="76"/>
      <c r="F51" s="76"/>
      <c r="G51" s="76"/>
      <c r="H51" s="76"/>
      <c r="I51" s="77"/>
      <c r="J51" s="32"/>
    </row>
    <row r="52" spans="1:10" hidden="1" x14ac:dyDescent="0.25">
      <c r="A52" s="5"/>
      <c r="B52" s="734"/>
      <c r="C52" s="434" t="s">
        <v>804</v>
      </c>
      <c r="D52" s="281" t="s">
        <v>964</v>
      </c>
      <c r="E52" s="281" t="s">
        <v>965</v>
      </c>
      <c r="F52" s="281" t="str">
        <f t="array" ref="F52">INDEX(Гардеробная_система_2[артикул],MATCH('Гардеробная система'!$C52&amp;'Гардеробная система'!$D52&amp;'Гардеробная система'!$E52,Гардеробная_система_2[Название]&amp;Гардеробная_система_2[цвет]&amp;Гардеробная_система_2[страна],0),0)</f>
        <v>WA0284.VP120.MG0PC.RA</v>
      </c>
      <c r="G52" s="756" t="s">
        <v>998</v>
      </c>
      <c r="H52" s="431">
        <f t="array" ref="H52">IF($D$13=$U$2,INDEX(Гардеробная_система_2[РРЦ Без НДС],MATCH(F52,Гардеробная_система_2[артикул],0)),IF($D$13=$U$1,INDEX(Гардеробная_система_2[РРЦ с НДС],MATCH(F52,Гардеробная_система_2[артикул],0)),IF($D$13=$U$3,INDEX(Гардеробная_система_2[0 НДС],MATCH(F52,Гардеробная_система_2[артикул],0)),0)))</f>
        <v>854.29</v>
      </c>
      <c r="I52" s="431">
        <f t="array" ref="I52">H52-H52*$I$13</f>
        <v>854.29</v>
      </c>
      <c r="J52" s="32"/>
    </row>
    <row r="53" spans="1:10" hidden="1" x14ac:dyDescent="0.25">
      <c r="A53" s="5"/>
      <c r="B53" s="738"/>
      <c r="C53" s="435" t="s">
        <v>807</v>
      </c>
      <c r="D53" s="282" t="s">
        <v>964</v>
      </c>
      <c r="E53" s="282" t="s">
        <v>965</v>
      </c>
      <c r="F53" s="281" t="str">
        <f t="array" ref="F53">INDEX(Гардеробная_система_2[артикул],MATCH('Гардеробная система'!$C53&amp;'Гардеробная система'!$D53&amp;'Гардеробная система'!$E53,Гардеробная_система_2[Название]&amp;Гардеробная_система_2[цвет]&amp;Гардеробная_система_2[страна],0),0)</f>
        <v>WA0284.AP230.MG0PC.RA</v>
      </c>
      <c r="G53" s="758"/>
      <c r="H53" s="431">
        <f t="array" ref="H53">IF($D$13=$U$2,INDEX(Гардеробная_система_2[РРЦ Без НДС],MATCH(F53,Гардеробная_система_2[артикул],0)),IF($D$13=$U$1,INDEX(Гардеробная_система_2[РРЦ с НДС],MATCH(F53,Гардеробная_система_2[артикул],0)),IF($D$13=$U$3,INDEX(Гардеробная_система_2[0 НДС],MATCH(F53,Гардеробная_система_2[артикул],0)),0)))</f>
        <v>1608.41</v>
      </c>
      <c r="I53" s="431">
        <f t="array" ref="I53">H53-H53*$I$13</f>
        <v>1608.41</v>
      </c>
      <c r="J53" s="32"/>
    </row>
    <row r="54" spans="1:10" x14ac:dyDescent="0.25">
      <c r="A54" s="5"/>
      <c r="B54" s="734"/>
      <c r="C54" s="78" t="s">
        <v>1538</v>
      </c>
      <c r="D54" s="383" t="s">
        <v>964</v>
      </c>
      <c r="E54" s="383" t="s">
        <v>965</v>
      </c>
      <c r="F54" s="383" t="str">
        <f t="array" ref="F54">INDEX(Гардеробная_система_2[артикул],MATCH('Гардеробная система'!$C54&amp;'Гардеробная система'!$D54&amp;'Гардеробная система'!$E54,Гардеробная_система_2[Название]&amp;Гардеробная_система_2[цвет]&amp;Гардеробная_система_2[страна],0),0)</f>
        <v>WA0397.VP230.MG0PC.RA</v>
      </c>
      <c r="G54" s="756" t="s">
        <v>998</v>
      </c>
      <c r="H54" s="325">
        <f t="array" ref="H54">IF($D$13=$U$2,INDEX(Гардеробная_система_2[РРЦ Без НДС],MATCH(F54,Гардеробная_система_2[артикул],0)),IF($D$13=$U$1,INDEX(Гардеробная_система_2[РРЦ с НДС],MATCH(F54,Гардеробная_система_2[артикул],0)),IF($D$13=$U$3,INDEX(Гардеробная_система_2[0 НДС],MATCH(F54,Гардеробная_система_2[артикул],0)),0)))</f>
        <v>1049.78</v>
      </c>
      <c r="I54" s="325">
        <f t="array" ref="I54">H54-H54*$I$13</f>
        <v>1049.78</v>
      </c>
      <c r="J54" s="32"/>
    </row>
    <row r="55" spans="1:10" x14ac:dyDescent="0.25">
      <c r="A55" s="5"/>
      <c r="B55" s="737"/>
      <c r="C55" s="14" t="s">
        <v>1539</v>
      </c>
      <c r="D55" s="382" t="s">
        <v>964</v>
      </c>
      <c r="E55" s="382" t="s">
        <v>965</v>
      </c>
      <c r="F55" s="383" t="str">
        <f t="array" ref="F55">INDEX(Гардеробная_система_2[артикул],MATCH('Гардеробная система'!$C55&amp;'Гардеробная система'!$D55&amp;'Гардеробная система'!$E55,Гардеробная_система_2[Название]&amp;Гардеробная_система_2[цвет]&amp;Гардеробная_система_2[страна],0),0)</f>
        <v>WA0397.VP172.MG0PC.RA</v>
      </c>
      <c r="G55" s="757"/>
      <c r="H55" s="325">
        <f t="array" ref="H55">IF($D$13=$U$2,INDEX(Гардеробная_система_2[РРЦ Без НДС],MATCH(F55,Гардеробная_система_2[артикул],0)),IF($D$13=$U$1,INDEX(Гардеробная_система_2[РРЦ с НДС],MATCH(F55,Гардеробная_система_2[артикул],0)),IF($D$13=$U$3,INDEX(Гардеробная_система_2[0 НДС],MATCH(F55,Гардеробная_система_2[артикул],0)),0)))</f>
        <v>858.03</v>
      </c>
      <c r="I55" s="325">
        <f t="array" ref="I55">H55-H55*$I$13</f>
        <v>858.03</v>
      </c>
      <c r="J55" s="32"/>
    </row>
    <row r="56" spans="1:10" x14ac:dyDescent="0.25">
      <c r="A56" s="5"/>
      <c r="B56" s="737"/>
      <c r="C56" s="78" t="s">
        <v>1540</v>
      </c>
      <c r="D56" s="383" t="s">
        <v>964</v>
      </c>
      <c r="E56" s="383" t="s">
        <v>965</v>
      </c>
      <c r="F56" s="383" t="str">
        <f t="array" ref="F56">INDEX(Гардеробная_система_2[артикул],MATCH('Гардеробная система'!$C56&amp;'Гардеробная система'!$D56&amp;'Гардеробная система'!$E56,Гардеробная_система_2[Название]&amp;Гардеробная_система_2[цвет]&amp;Гардеробная_система_2[страна],0),0)</f>
        <v>WA0397.VP114.MG0PC.RA</v>
      </c>
      <c r="G56" s="757"/>
      <c r="H56" s="325">
        <f t="array" ref="H56">IF($D$13=$U$2,INDEX(Гардеробная_система_2[РРЦ Без НДС],MATCH(F56,Гардеробная_система_2[артикул],0)),IF($D$13=$U$1,INDEX(Гардеробная_система_2[РРЦ с НДС],MATCH(F56,Гардеробная_система_2[артикул],0)),IF($D$13=$U$3,INDEX(Гардеробная_система_2[0 НДС],MATCH(F56,Гардеробная_система_2[артикул],0)),0)))</f>
        <v>573.09</v>
      </c>
      <c r="I56" s="325">
        <f t="array" ref="I56">H56-H56*$I$13</f>
        <v>573.09</v>
      </c>
      <c r="J56" s="32"/>
    </row>
    <row r="57" spans="1:10" x14ac:dyDescent="0.25">
      <c r="A57" s="5"/>
      <c r="B57" s="738"/>
      <c r="C57" s="14" t="s">
        <v>1541</v>
      </c>
      <c r="D57" s="382" t="s">
        <v>964</v>
      </c>
      <c r="E57" s="382" t="s">
        <v>965</v>
      </c>
      <c r="F57" s="383" t="str">
        <f t="array" ref="F57">INDEX(Гардеробная_система_2[артикул],MATCH('Гардеробная система'!$C57&amp;'Гардеробная система'!$D57&amp;'Гардеробная система'!$E57,Гардеробная_система_2[Название]&amp;Гардеробная_система_2[цвет]&amp;Гардеробная_система_2[страна],0),0)</f>
        <v>WA0397.VP057.MG0PC.RA</v>
      </c>
      <c r="G57" s="758"/>
      <c r="H57" s="325">
        <f t="array" ref="H57">IF($D$13=$U$2,INDEX(Гардеробная_система_2[РРЦ Без НДС],MATCH(F57,Гардеробная_система_2[артикул],0)),IF($D$13=$U$1,INDEX(Гардеробная_система_2[РРЦ с НДС],MATCH(F57,Гардеробная_система_2[артикул],0)),IF($D$13=$U$3,INDEX(Гардеробная_система_2[0 НДС],MATCH(F57,Гардеробная_система_2[артикул],0)),0)))</f>
        <v>267.8</v>
      </c>
      <c r="I57" s="325">
        <f t="array" ref="I57">H57-H57*$I$13</f>
        <v>267.8</v>
      </c>
      <c r="J57" s="32"/>
    </row>
    <row r="58" spans="1:10" x14ac:dyDescent="0.25">
      <c r="A58" s="5"/>
      <c r="B58" s="734"/>
      <c r="C58" s="435" t="s">
        <v>1535</v>
      </c>
      <c r="D58" s="430" t="s">
        <v>964</v>
      </c>
      <c r="E58" s="430" t="s">
        <v>965</v>
      </c>
      <c r="F58" s="484" t="str">
        <f t="array" ref="F58">INDEX(Гардеробная_система_2[артикул],MATCH('Гардеробная система'!$C58&amp;'Гардеробная система'!$D58&amp;'Гардеробная система'!$E58,Гардеробная_система_2[Название]&amp;Гардеробная_система_2[цвет]&amp;Гардеробная_система_2[страна],0),0)</f>
        <v>WA0285.VP060.MG0PC.RA</v>
      </c>
      <c r="G58" s="756" t="s">
        <v>1006</v>
      </c>
      <c r="H58" s="431">
        <f t="array" ref="H58">IF($D$13=$U$2,INDEX(Гардеробная_система_2[РРЦ Без НДС],MATCH(F58,Гардеробная_система_2[артикул],0)),IF($D$13=$U$1,INDEX(Гардеробная_система_2[РРЦ с НДС],MATCH(F58,Гардеробная_система_2[артикул],0)),IF($D$13=$U$3,INDEX(Гардеробная_система_2[0 НДС],MATCH(F58,Гардеробная_система_2[артикул],0)),0)))</f>
        <v>598.82000000000005</v>
      </c>
      <c r="I58" s="431">
        <f t="array" ref="I58">H58-H58*$I$13</f>
        <v>598.82000000000005</v>
      </c>
      <c r="J58" s="32"/>
    </row>
    <row r="59" spans="1:10" x14ac:dyDescent="0.25">
      <c r="A59" s="5"/>
      <c r="B59" s="737"/>
      <c r="C59" s="435" t="s">
        <v>941</v>
      </c>
      <c r="D59" s="430" t="s">
        <v>964</v>
      </c>
      <c r="E59" s="430" t="s">
        <v>965</v>
      </c>
      <c r="F59" s="484" t="str">
        <f t="array" ref="F59">INDEX(Гардеробная_система_2[артикул],MATCH('Гардеробная система'!$C59&amp;'Гардеробная система'!$D59&amp;'Гардеробная система'!$E59,Гардеробная_система_2[Название]&amp;Гардеробная_система_2[цвет]&amp;Гардеробная_система_2[страна],0),0)</f>
        <v>WA0285.VP130.MG0PC.RA</v>
      </c>
      <c r="G59" s="757"/>
      <c r="H59" s="431">
        <f t="array" ref="H59">IF($D$13=$U$2,INDEX(Гардеробная_система_2[РРЦ Без НДС],MATCH(F59,Гардеробная_система_2[артикул],0)),IF($D$13=$U$1,INDEX(Гардеробная_система_2[РРЦ с НДС],MATCH(F59,Гардеробная_система_2[артикул],0)),IF($D$13=$U$3,INDEX(Гардеробная_система_2[0 НДС],MATCH(F59,Гардеробная_система_2[артикул],0)),0)))</f>
        <v>1020.73</v>
      </c>
      <c r="I59" s="431">
        <f t="array" ref="I59">H59-H59*$I$13</f>
        <v>1020.73</v>
      </c>
      <c r="J59" s="32"/>
    </row>
    <row r="60" spans="1:10" x14ac:dyDescent="0.25">
      <c r="A60" s="5"/>
      <c r="B60" s="738"/>
      <c r="C60" s="435" t="s">
        <v>945</v>
      </c>
      <c r="D60" s="430" t="s">
        <v>964</v>
      </c>
      <c r="E60" s="430" t="s">
        <v>965</v>
      </c>
      <c r="F60" s="484" t="str">
        <f t="array" ref="F60">INDEX(Гардеробная_система_2[артикул],MATCH('Гардеробная система'!$C60&amp;'Гардеробная система'!$D60&amp;'Гардеробная система'!$E60,Гардеробная_система_2[Название]&amp;Гардеробная_система_2[цвет]&amp;Гардеробная_система_2[страна],0),0)</f>
        <v>WA0285.VP203.MG0PC.RA</v>
      </c>
      <c r="G60" s="758"/>
      <c r="H60" s="431">
        <f t="array" ref="H60">IF($D$13=$U$2,INDEX(Гардеробная_система_2[РРЦ Без НДС],MATCH(F60,Гардеробная_система_2[артикул],0)),IF($D$13=$U$1,INDEX(Гардеробная_система_2[РРЦ с НДС],MATCH(F60,Гардеробная_система_2[артикул],0)),IF($D$13=$U$3,INDEX(Гардеробная_система_2[0 НДС],MATCH(F60,Гардеробная_система_2[артикул],0)),0)))</f>
        <v>1649.65</v>
      </c>
      <c r="I60" s="431">
        <f t="array" ref="I60">H60-H60*$I$13</f>
        <v>1649.65</v>
      </c>
      <c r="J60" s="32"/>
    </row>
    <row r="61" spans="1:10" x14ac:dyDescent="0.25">
      <c r="A61" s="5"/>
      <c r="B61" s="578"/>
      <c r="C61" s="482" t="s">
        <v>2191</v>
      </c>
      <c r="D61" s="199" t="s">
        <v>964</v>
      </c>
      <c r="E61" s="199" t="s">
        <v>965</v>
      </c>
      <c r="F61" s="197" t="str">
        <f t="array" ref="F61">INDEX(Гардеробная_система_2[артикул],MATCH('Гардеробная система'!$C61&amp;'Гардеробная система'!$D61&amp;'Гардеробная система'!$E61,Гардеробная_система_2[Название]&amp;Гардеробная_система_2[цвет]&amp;Гардеробная_система_2[страна],0),0)</f>
        <v>WA0487.VP130.MG0PC.RA</v>
      </c>
      <c r="G61" s="580" t="s">
        <v>1006</v>
      </c>
      <c r="H61" s="349">
        <f t="array" ref="H61">IF($D$13=$U$2,INDEX(Гардеробная_система_2[РРЦ Без НДС],MATCH(F61,Гардеробная_система_2[артикул],0)),IF($D$13=$U$1,INDEX(Гардеробная_система_2[РРЦ с НДС],MATCH(F61,Гардеробная_система_2[артикул],0)),IF($D$13=$U$3,INDEX(Гардеробная_система_2[0 НДС],MATCH(F61,Гардеробная_система_2[артикул],0)),0)))</f>
        <v>918</v>
      </c>
      <c r="I61" s="349">
        <f t="array" ref="I61">H61-H61*$I$13</f>
        <v>918</v>
      </c>
      <c r="J61" s="32"/>
    </row>
    <row r="62" spans="1:10" x14ac:dyDescent="0.25">
      <c r="A62" s="5"/>
      <c r="B62" s="578"/>
      <c r="C62" s="482" t="s">
        <v>2193</v>
      </c>
      <c r="D62" s="199" t="s">
        <v>964</v>
      </c>
      <c r="E62" s="199" t="s">
        <v>965</v>
      </c>
      <c r="F62" s="197" t="str">
        <f t="array" ref="F62">INDEX(Гардеробная_система_2[артикул],MATCH('Гардеробная система'!$C62&amp;'Гардеробная система'!$D62&amp;'Гардеробная система'!$E62,Гардеробная_система_2[Название]&amp;Гардеробная_система_2[цвет]&amp;Гардеробная_система_2[страна],0),0)</f>
        <v>WA0487.VP190.MG0PC.RA</v>
      </c>
      <c r="G62" s="580" t="s">
        <v>1006</v>
      </c>
      <c r="H62" s="349">
        <f t="array" ref="H62">IF($D$13=$U$2,INDEX(Гардеробная_система_2[РРЦ Без НДС],MATCH(F62,Гардеробная_система_2[артикул],0)),IF($D$13=$U$1,INDEX(Гардеробная_система_2[РРЦ с НДС],MATCH(F62,Гардеробная_система_2[артикул],0)),IF($D$13=$U$3,INDEX(Гардеробная_система_2[0 НДС],MATCH(F62,Гардеробная_система_2[артикул],0)),0)))</f>
        <v>1389</v>
      </c>
      <c r="I62" s="349">
        <f t="array" ref="I62">H62-H62*$I$13</f>
        <v>1389</v>
      </c>
      <c r="J62" s="32"/>
    </row>
    <row r="63" spans="1:10" x14ac:dyDescent="0.25">
      <c r="A63" s="5"/>
      <c r="B63" s="734"/>
      <c r="C63" s="482" t="s">
        <v>2195</v>
      </c>
      <c r="D63" s="199" t="s">
        <v>964</v>
      </c>
      <c r="E63" s="199" t="s">
        <v>1591</v>
      </c>
      <c r="F63" s="197" t="str">
        <f t="array" ref="F63">INDEX(Гардеробная_система_2[артикул],MATCH('Гардеробная система'!$C63&amp;'Гардеробная система'!$D63&amp;'Гардеробная система'!$E63,Гардеробная_система_2[Название]&amp;Гардеробная_система_2[цвет]&amp;Гардеробная_система_2[страна],0),0)</f>
        <v>WA0366.AP045.MG000.CI</v>
      </c>
      <c r="G63" s="575" t="s">
        <v>1006</v>
      </c>
      <c r="H63" s="349">
        <f t="array" ref="H63">IF($D$13=$U$2,INDEX(Гардеробная_система_2[РРЦ Без НДС],MATCH(F63,Гардеробная_система_2[артикул],0)),IF($D$13=$U$1,INDEX(Гардеробная_система_2[РРЦ с НДС],MATCH(F63,Гардеробная_система_2[артикул],0)),IF($D$13=$U$3,INDEX(Гардеробная_система_2[0 НДС],MATCH(F63,Гардеробная_система_2[артикул],0)),0)))</f>
        <v>216.64</v>
      </c>
      <c r="I63" s="349">
        <f t="array" ref="I63">H63-H63*$I$13</f>
        <v>216.64</v>
      </c>
      <c r="J63" s="32"/>
    </row>
    <row r="64" spans="1:10" x14ac:dyDescent="0.25">
      <c r="A64" s="5"/>
      <c r="B64" s="738"/>
      <c r="C64" s="482" t="s">
        <v>2197</v>
      </c>
      <c r="D64" s="199" t="s">
        <v>964</v>
      </c>
      <c r="E64" s="199" t="s">
        <v>1591</v>
      </c>
      <c r="F64" s="197" t="str">
        <f t="array" ref="F64">INDEX(Гардеробная_система_2[артикул],MATCH('Гардеробная система'!$C64&amp;'Гардеробная система'!$D64&amp;'Гардеробная система'!$E64,Гардеробная_система_2[Название]&amp;Гардеробная_система_2[цвет]&amp;Гардеробная_система_2[страна],0),0)</f>
        <v>WA0366.AP060.MG000.CI</v>
      </c>
      <c r="G64" s="575" t="s">
        <v>1006</v>
      </c>
      <c r="H64" s="349">
        <f t="array" ref="H64">IF($D$13=$U$2,INDEX(Гардеробная_система_2[РРЦ Без НДС],MATCH(F64,Гардеробная_система_2[артикул],0)),IF($D$13=$U$1,INDEX(Гардеробная_система_2[РРЦ с НДС],MATCH(F64,Гардеробная_система_2[артикул],0)),IF($D$13=$U$3,INDEX(Гардеробная_система_2[0 НДС],MATCH(F64,Гардеробная_система_2[артикул],0)),0)))</f>
        <v>250.33</v>
      </c>
      <c r="I64" s="349">
        <f t="array" ref="I64">H64-H64*$I$13</f>
        <v>250.33</v>
      </c>
      <c r="J64" s="32"/>
    </row>
    <row r="65" spans="1:10" x14ac:dyDescent="0.25">
      <c r="A65" s="5"/>
      <c r="B65" s="80"/>
      <c r="C65" s="79" t="s">
        <v>705</v>
      </c>
      <c r="D65" s="470" t="s">
        <v>964</v>
      </c>
      <c r="E65" s="470" t="s">
        <v>966</v>
      </c>
      <c r="F65" s="469" t="str">
        <f t="array" ref="F65">INDEX(Гардеробная_система_2[артикул],MATCH('Гардеробная система'!$C65&amp;'Гардеробная система'!$D65&amp;'Гардеробная система'!$E65,Гардеробная_система_2[Название]&amp;Гардеробная_система_2[цвет]&amp;Гардеробная_система_2[страна],0),0)</f>
        <v>WA0339.VP000.MG000.CI</v>
      </c>
      <c r="G65" s="470" t="s">
        <v>1000</v>
      </c>
      <c r="H65" s="325">
        <f t="array" ref="H65">IF($D$13=$U$2,INDEX(Гардеробная_система_2[РРЦ Без НДС],MATCH(F65,Гардеробная_система_2[артикул],0)),IF($D$13=$U$1,INDEX(Гардеробная_система_2[РРЦ с НДС],MATCH(F65,Гардеробная_система_2[артикул],0)),IF($D$13=$U$3,INDEX(Гардеробная_система_2[0 НДС],MATCH(F65,Гардеробная_система_2[артикул],0)),0)))</f>
        <v>107.98</v>
      </c>
      <c r="I65" s="325">
        <f t="array" ref="I65">H65-H65*$I$13</f>
        <v>107.98</v>
      </c>
      <c r="J65" s="32"/>
    </row>
    <row r="66" spans="1:10" x14ac:dyDescent="0.3">
      <c r="A66" s="5"/>
      <c r="B66" s="75"/>
      <c r="C66" s="76" t="s">
        <v>1008</v>
      </c>
      <c r="D66" s="76"/>
      <c r="E66" s="76"/>
      <c r="F66" s="76"/>
      <c r="G66" s="76"/>
      <c r="H66" s="76"/>
      <c r="I66" s="77"/>
      <c r="J66" s="32"/>
    </row>
    <row r="67" spans="1:10" x14ac:dyDescent="0.25">
      <c r="A67" s="5"/>
      <c r="B67" s="734"/>
      <c r="C67" s="78" t="s">
        <v>698</v>
      </c>
      <c r="D67" s="281" t="s">
        <v>972</v>
      </c>
      <c r="E67" s="281" t="s">
        <v>966</v>
      </c>
      <c r="F67" s="281" t="str">
        <f t="array" ref="F67">INDEX(Гардеробная_система_2[артикул],MATCH('Гардеробная система'!$C67&amp;'Гардеробная система'!$D67&amp;'Гардеробная система'!$E67,Гардеробная_система_2[Название]&amp;Гардеробная_система_2[цвет]&amp;Гардеробная_система_2[страна],0),0)</f>
        <v>WA0344.VP000.CMGEP.CI</v>
      </c>
      <c r="G67" s="756" t="s">
        <v>1009</v>
      </c>
      <c r="H67" s="325">
        <f t="array" ref="H67">IF($D$13=$U$2,INDEX(Гардеробная_система_2[РРЦ Без НДС],MATCH(F67,Гардеробная_система_2[артикул],0)),IF($D$13=$U$1,INDEX(Гардеробная_система_2[РРЦ с НДС],MATCH(F67,Гардеробная_система_2[артикул],0)),IF($D$13=$U$3,INDEX(Гардеробная_система_2[0 НДС],MATCH(F67,Гардеробная_система_2[артикул],0)),0)))</f>
        <v>1069.3499999999999</v>
      </c>
      <c r="I67" s="323">
        <f t="array" ref="I67">H67-H67*$I$13</f>
        <v>1069.3499999999999</v>
      </c>
      <c r="J67" s="32"/>
    </row>
    <row r="68" spans="1:10" x14ac:dyDescent="0.25">
      <c r="A68" s="5"/>
      <c r="B68" s="738"/>
      <c r="C68" s="14" t="s">
        <v>700</v>
      </c>
      <c r="D68" s="282" t="s">
        <v>972</v>
      </c>
      <c r="E68" s="282" t="s">
        <v>966</v>
      </c>
      <c r="F68" s="281" t="str">
        <f t="array" ref="F68">INDEX(Гардеробная_система_2[артикул],MATCH('Гардеробная система'!$C68&amp;'Гардеробная система'!$D68&amp;'Гардеробная система'!$E68,Гардеробная_система_2[Название]&amp;Гардеробная_система_2[цвет]&amp;Гардеробная_система_2[страна],0),0)</f>
        <v>WA0343.VP000.CMGEP.CI</v>
      </c>
      <c r="G68" s="758"/>
      <c r="H68" s="325">
        <f t="array" ref="H68">IF($D$13=$U$2,INDEX(Гардеробная_система_2[РРЦ Без НДС],MATCH(F68,Гардеробная_система_2[артикул],0)),IF($D$13=$U$1,INDEX(Гардеробная_система_2[РРЦ с НДС],MATCH(F68,Гардеробная_система_2[артикул],0)),IF($D$13=$U$3,INDEX(Гардеробная_система_2[0 НДС],MATCH(F68,Гардеробная_система_2[артикул],0)),0)))</f>
        <v>1142.03</v>
      </c>
      <c r="I68" s="323">
        <f t="array" ref="I68">H68-H68*$I$13</f>
        <v>1142.03</v>
      </c>
      <c r="J68" s="32"/>
    </row>
    <row r="69" spans="1:10" x14ac:dyDescent="0.25">
      <c r="A69" s="5"/>
      <c r="B69" s="26"/>
      <c r="C69" s="14" t="s">
        <v>922</v>
      </c>
      <c r="D69" s="282" t="s">
        <v>964</v>
      </c>
      <c r="E69" s="282" t="s">
        <v>966</v>
      </c>
      <c r="F69" s="281" t="str">
        <f t="array" ref="F69">INDEX(Гардеробная_система_2[артикул],MATCH('Гардеробная система'!$C69&amp;'Гардеробная система'!$D69&amp;'Гардеробная система'!$E69,Гардеробная_система_2[Название]&amp;Гардеробная_система_2[цвет]&amp;Гардеробная_система_2[страна],0),0)</f>
        <v>WA0340.VP046.MG0PC.CI</v>
      </c>
      <c r="G69" s="282" t="s">
        <v>1009</v>
      </c>
      <c r="H69" s="325">
        <f t="array" ref="H69">IF($D$13=$U$2,INDEX(Гардеробная_система_2[РРЦ Без НДС],MATCH(F69,Гардеробная_система_2[артикул],0)),IF($D$13=$U$1,INDEX(Гардеробная_система_2[РРЦ с НДС],MATCH(F69,Гардеробная_система_2[артикул],0)),IF($D$13=$U$3,INDEX(Гардеробная_система_2[0 НДС],MATCH(F69,Гардеробная_система_2[артикул],0)),0)))</f>
        <v>882.49</v>
      </c>
      <c r="I69" s="323">
        <f t="array" ref="I69">H69-H69*$I$13</f>
        <v>882.49</v>
      </c>
      <c r="J69" s="32"/>
    </row>
    <row r="70" spans="1:10" x14ac:dyDescent="0.25">
      <c r="A70" s="5"/>
      <c r="B70" s="26"/>
      <c r="C70" s="14" t="s">
        <v>702</v>
      </c>
      <c r="D70" s="282" t="s">
        <v>964</v>
      </c>
      <c r="E70" s="282" t="s">
        <v>966</v>
      </c>
      <c r="F70" s="281" t="str">
        <f t="array" ref="F70">INDEX(Гардеробная_система_2[артикул],MATCH('Гардеробная система'!$C70&amp;'Гардеробная система'!$D70&amp;'Гардеробная система'!$E70,Гардеробная_система_2[Название]&amp;Гардеробная_система_2[цвет]&amp;Гардеробная_система_2[страна],0),0)</f>
        <v>WA0342.VP000.MG0PC.CI</v>
      </c>
      <c r="G70" s="282" t="s">
        <v>1010</v>
      </c>
      <c r="H70" s="325">
        <f t="array" ref="H70">IF($D$13=$U$2,INDEX(Гардеробная_система_2[РРЦ Без НДС],MATCH(F70,Гардеробная_система_2[артикул],0)),IF($D$13=$U$1,INDEX(Гардеробная_система_2[РРЦ с НДС],MATCH(F70,Гардеробная_система_2[артикул],0)),IF($D$13=$U$3,INDEX(Гардеробная_система_2[0 НДС],MATCH(F70,Гардеробная_система_2[артикул],0)),0)))</f>
        <v>2476.4299999999998</v>
      </c>
      <c r="I70" s="323">
        <f t="array" ref="I70">H70-H70*$I$13</f>
        <v>2476.4299999999998</v>
      </c>
      <c r="J70" s="32"/>
    </row>
    <row r="71" spans="1:10" x14ac:dyDescent="0.25">
      <c r="A71" s="5"/>
      <c r="B71" s="734"/>
      <c r="C71" s="348" t="s">
        <v>1255</v>
      </c>
      <c r="D71" s="282" t="s">
        <v>964</v>
      </c>
      <c r="E71" s="282" t="s">
        <v>966</v>
      </c>
      <c r="F71" s="281" t="str">
        <f t="array" ref="F71">INDEX(Гардеробная_система_2[артикул],MATCH('Гардеробная система'!$C71&amp;'Гардеробная система'!$D71&amp;'Гардеробная система'!$E71,Гардеробная_система_2[Название]&amp;Гардеробная_система_2[цвет]&amp;Гардеробная_система_2[страна],0),0)</f>
        <v>WA0352.VP045.MG0PC.CI</v>
      </c>
      <c r="G71" s="282" t="s">
        <v>1011</v>
      </c>
      <c r="H71" s="325">
        <f t="array" ref="H71">IF($D$13=$U$2,INDEX(Гардеробная_система_2[РРЦ Без НДС],MATCH(F71,Гардеробная_система_2[артикул],0)),IF($D$13=$U$1,INDEX(Гардеробная_система_2[РРЦ с НДС],MATCH(F71,Гардеробная_система_2[артикул],0)),IF($D$13=$U$3,INDEX(Гардеробная_система_2[0 НДС],MATCH(F71,Гардеробная_система_2[артикул],0)),0)))</f>
        <v>2548.9699999999998</v>
      </c>
      <c r="I71" s="323">
        <f t="array" ref="I71">H71-H71*$I$13</f>
        <v>2548.9699999999998</v>
      </c>
      <c r="J71" s="32"/>
    </row>
    <row r="72" spans="1:10" x14ac:dyDescent="0.25">
      <c r="A72" s="5"/>
      <c r="B72" s="738"/>
      <c r="C72" s="348" t="s">
        <v>825</v>
      </c>
      <c r="D72" s="282" t="s">
        <v>964</v>
      </c>
      <c r="E72" s="282" t="s">
        <v>966</v>
      </c>
      <c r="F72" s="281" t="str">
        <f t="array" ref="F72">INDEX(Гардеробная_система_2[артикул],MATCH('Гардеробная система'!$C72&amp;'Гардеробная система'!$D72&amp;'Гардеробная система'!$E72,Гардеробная_система_2[Название]&amp;Гардеробная_система_2[цвет]&amp;Гардеробная_система_2[страна],0),0)</f>
        <v>WA0352.VP060.MG0PC.CI</v>
      </c>
      <c r="G72" s="282" t="s">
        <v>1011</v>
      </c>
      <c r="H72" s="325">
        <f t="array" ref="H72">IF($D$13=$U$2,INDEX(Гардеробная_система_2[РРЦ Без НДС],MATCH(F72,Гардеробная_система_2[артикул],0)),IF($D$13=$U$1,INDEX(Гардеробная_система_2[РРЦ с НДС],MATCH(F72,Гардеробная_система_2[артикул],0)),IF($D$13=$U$3,INDEX(Гардеробная_система_2[0 НДС],MATCH(F72,Гардеробная_система_2[артикул],0)),0)))</f>
        <v>3055.04</v>
      </c>
      <c r="I72" s="323">
        <f t="array" ref="I72">H72-H72*$I$13</f>
        <v>3055.04</v>
      </c>
      <c r="J72" s="32"/>
    </row>
    <row r="73" spans="1:10" x14ac:dyDescent="0.25">
      <c r="A73" s="5"/>
      <c r="B73" s="734"/>
      <c r="C73" s="348" t="s">
        <v>1257</v>
      </c>
      <c r="D73" s="282" t="s">
        <v>964</v>
      </c>
      <c r="E73" s="282" t="s">
        <v>966</v>
      </c>
      <c r="F73" s="281" t="str">
        <f t="array" ref="F73">INDEX(Гардеробная_система_2[артикул],MATCH('Гардеробная система'!$C73&amp;'Гардеробная система'!$D73&amp;'Гардеробная система'!$E73,Гардеробная_система_2[Название]&amp;Гардеробная_система_2[цвет]&amp;Гардеробная_система_2[страна],0),0)</f>
        <v>WA0396.VP045.MG0PC.CI</v>
      </c>
      <c r="G73" s="756" t="s">
        <v>1012</v>
      </c>
      <c r="H73" s="325">
        <f t="array" ref="H73">IF($D$13=$U$2,INDEX(Гардеробная_система_2[РРЦ Без НДС],MATCH(F73,Гардеробная_система_2[артикул],0)),IF($D$13=$U$1,INDEX(Гардеробная_система_2[РРЦ с НДС],MATCH(F73,Гардеробная_система_2[артикул],0)),IF($D$13=$U$3,INDEX(Гардеробная_система_2[0 НДС],MATCH(F73,Гардеробная_система_2[артикул],0)),0)))</f>
        <v>857.89</v>
      </c>
      <c r="I73" s="323">
        <f t="array" ref="I73">H73-H73*$I$13</f>
        <v>857.89</v>
      </c>
      <c r="J73" s="32"/>
    </row>
    <row r="74" spans="1:10" x14ac:dyDescent="0.25">
      <c r="A74" s="5"/>
      <c r="B74" s="737"/>
      <c r="C74" s="435" t="s">
        <v>853</v>
      </c>
      <c r="D74" s="430" t="s">
        <v>964</v>
      </c>
      <c r="E74" s="430" t="s">
        <v>966</v>
      </c>
      <c r="F74" s="484" t="str">
        <f t="array" ref="F74">INDEX(Гардеробная_система_2[артикул],MATCH('Гардеробная система'!$C74&amp;'Гардеробная система'!$D74&amp;'Гардеробная система'!$E74,Гардеробная_система_2[Название]&amp;Гардеробная_система_2[цвет]&amp;Гардеробная_система_2[страна],0),0)</f>
        <v>WA0304.VP055.MG0PC.CI</v>
      </c>
      <c r="G74" s="757"/>
      <c r="H74" s="431">
        <f t="array" ref="H74">IF($D$13=$U$2,INDEX(Гардеробная_система_2[РРЦ Без НДС],MATCH(F74,Гардеробная_система_2[артикул],0)),IF($D$13=$U$1,INDEX(Гардеробная_система_2[РРЦ с НДС],MATCH(F74,Гардеробная_система_2[артикул],0)),IF($D$13=$U$3,INDEX(Гардеробная_система_2[0 НДС],MATCH(F74,Гардеробная_система_2[артикул],0)),0)))</f>
        <v>857.89</v>
      </c>
      <c r="I74" s="431">
        <f t="array" ref="I74">H74-H74*$I$13</f>
        <v>857.89</v>
      </c>
      <c r="J74" s="32"/>
    </row>
    <row r="75" spans="1:10" x14ac:dyDescent="0.25">
      <c r="A75" s="5"/>
      <c r="B75" s="738"/>
      <c r="C75" s="348" t="s">
        <v>857</v>
      </c>
      <c r="D75" s="282" t="s">
        <v>964</v>
      </c>
      <c r="E75" s="282" t="s">
        <v>966</v>
      </c>
      <c r="F75" s="281" t="str">
        <f t="array" ref="F75">INDEX(Гардеробная_система_2[артикул],MATCH('Гардеробная система'!$C75&amp;'Гардеробная система'!$D75&amp;'Гардеробная система'!$E75,Гардеробная_система_2[Название]&amp;Гардеробная_система_2[цвет]&amp;Гардеробная_система_2[страна],0),0)</f>
        <v>WA0304.VP060.MG0PC.CI</v>
      </c>
      <c r="G75" s="758"/>
      <c r="H75" s="325">
        <f t="array" ref="H75">IF($D$13=$U$2,INDEX(Гардеробная_система_2[РРЦ Без НДС],MATCH(F75,Гардеробная_система_2[артикул],0)),IF($D$13=$U$1,INDEX(Гардеробная_система_2[РРЦ с НДС],MATCH(F75,Гардеробная_система_2[артикул],0)),IF($D$13=$U$3,INDEX(Гардеробная_система_2[0 НДС],MATCH(F75,Гардеробная_система_2[артикул],0)),0)))</f>
        <v>903.56</v>
      </c>
      <c r="I75" s="323">
        <f t="array" ref="I75">H75-H75*$I$13</f>
        <v>903.56</v>
      </c>
      <c r="J75" s="32"/>
    </row>
    <row r="76" spans="1:10" x14ac:dyDescent="0.25">
      <c r="A76" s="5"/>
      <c r="B76" s="734"/>
      <c r="C76" s="348" t="s">
        <v>1259</v>
      </c>
      <c r="D76" s="282" t="s">
        <v>964</v>
      </c>
      <c r="E76" s="282" t="s">
        <v>966</v>
      </c>
      <c r="F76" s="281" t="str">
        <f t="array" ref="F76">INDEX(Гардеробная_система_2[артикул],MATCH('Гардеробная система'!$C76&amp;'Гардеробная система'!$D76&amp;'Гардеробная система'!$E76,Гардеробная_система_2[Название]&amp;Гардеробная_система_2[цвет]&amp;Гардеробная_система_2[страна],0),0)</f>
        <v>WA0395.VP045.MG0PC.CI</v>
      </c>
      <c r="G76" s="282" t="s">
        <v>1012</v>
      </c>
      <c r="H76" s="325">
        <f t="array" ref="H76">IF($D$13=$U$2,INDEX(Гардеробная_система_2[РРЦ Без НДС],MATCH(F76,Гардеробная_система_2[артикул],0)),IF($D$13=$U$1,INDEX(Гардеробная_система_2[РРЦ с НДС],MATCH(F76,Гардеробная_система_2[артикул],0)),IF($D$13=$U$3,INDEX(Гардеробная_система_2[0 НДС],MATCH(F76,Гардеробная_система_2[артикул],0)),0)))</f>
        <v>1586.16</v>
      </c>
      <c r="I76" s="323">
        <f t="array" ref="I76">H76-H76*$I$13</f>
        <v>1586.16</v>
      </c>
      <c r="J76" s="32"/>
    </row>
    <row r="77" spans="1:10" x14ac:dyDescent="0.25">
      <c r="A77" s="5"/>
      <c r="B77" s="738"/>
      <c r="C77" s="14" t="s">
        <v>861</v>
      </c>
      <c r="D77" s="282" t="s">
        <v>964</v>
      </c>
      <c r="E77" s="282" t="s">
        <v>966</v>
      </c>
      <c r="F77" s="281" t="str">
        <f t="array" ref="F77">INDEX(Гардеробная_система_2[артикул],MATCH('Гардеробная система'!$C77&amp;'Гардеробная система'!$D77&amp;'Гардеробная система'!$E77,Гардеробная_система_2[Название]&amp;Гардеробная_система_2[цвет]&amp;Гардеробная_система_2[страна],0),0)</f>
        <v>WA0350.VP060.MG0PC.RA</v>
      </c>
      <c r="G77" s="282" t="s">
        <v>1012</v>
      </c>
      <c r="H77" s="325">
        <f t="array" ref="H77">IF($D$13=$U$2,INDEX(Гардеробная_система_2[РРЦ Без НДС],MATCH(F77,Гардеробная_система_2[артикул],0)),IF($D$13=$U$1,INDEX(Гардеробная_система_2[РРЦ с НДС],MATCH(F77,Гардеробная_система_2[артикул],0)),IF($D$13=$U$3,INDEX(Гардеробная_система_2[0 НДС],MATCH(F77,Гардеробная_система_2[артикул],0)),0)))</f>
        <v>1808.35</v>
      </c>
      <c r="I77" s="323">
        <f t="array" ref="I77">H77-H77*$I$13</f>
        <v>1808.35</v>
      </c>
      <c r="J77" s="32"/>
    </row>
    <row r="78" spans="1:10" x14ac:dyDescent="0.25">
      <c r="A78" s="5"/>
      <c r="B78" s="734"/>
      <c r="C78" s="14" t="s">
        <v>845</v>
      </c>
      <c r="D78" s="282" t="s">
        <v>964</v>
      </c>
      <c r="E78" s="282" t="s">
        <v>966</v>
      </c>
      <c r="F78" s="281" t="str">
        <f t="array" ref="F78">INDEX(Гардеробная_система_2[артикул],MATCH('Гардеробная система'!$C78&amp;'Гардеробная система'!$D78&amp;'Гардеробная система'!$E78,Гардеробная_система_2[Название]&amp;Гардеробная_система_2[цвет]&amp;Гардеробная_система_2[страна],0),0)</f>
        <v>WA0348.VP036.MG0PC.CI</v>
      </c>
      <c r="G78" s="756" t="s">
        <v>998</v>
      </c>
      <c r="H78" s="325">
        <f t="array" ref="H78">IF($D$13=$U$2,INDEX(Гардеробная_система_2[РРЦ Без НДС],MATCH(F78,Гардеробная_система_2[артикул],0)),IF($D$13=$U$1,INDEX(Гардеробная_система_2[РРЦ с НДС],MATCH(F78,Гардеробная_система_2[артикул],0)),IF($D$13=$U$3,INDEX(Гардеробная_система_2[0 НДС],MATCH(F78,Гардеробная_система_2[артикул],0)),0)))</f>
        <v>1100.52</v>
      </c>
      <c r="I78" s="323">
        <f t="array" ref="I78">H78-H78*$I$13</f>
        <v>1100.52</v>
      </c>
      <c r="J78" s="32"/>
    </row>
    <row r="79" spans="1:10" x14ac:dyDescent="0.25">
      <c r="A79" s="5"/>
      <c r="B79" s="738"/>
      <c r="C79" s="14" t="s">
        <v>849</v>
      </c>
      <c r="D79" s="282" t="s">
        <v>964</v>
      </c>
      <c r="E79" s="282" t="s">
        <v>966</v>
      </c>
      <c r="F79" s="281" t="str">
        <f t="array" ref="F79">INDEX(Гардеробная_система_2[артикул],MATCH('Гардеробная система'!$C79&amp;'Гардеробная система'!$D79&amp;'Гардеробная система'!$E79,Гардеробная_система_2[Название]&amp;Гардеробная_система_2[цвет]&amp;Гардеробная_система_2[страна],0),0)</f>
        <v>WA0348.VP046.MG0PC.CI</v>
      </c>
      <c r="G79" s="758"/>
      <c r="H79" s="325">
        <f t="array" ref="H79">IF($D$13=$U$2,INDEX(Гардеробная_система_2[РРЦ Без НДС],MATCH(F79,Гардеробная_система_2[артикул],0)),IF($D$13=$U$1,INDEX(Гардеробная_система_2[РРЦ с НДС],MATCH(F79,Гардеробная_система_2[артикул],0)),IF($D$13=$U$3,INDEX(Гардеробная_система_2[0 НДС],MATCH(F79,Гардеробная_система_2[артикул],0)),0)))</f>
        <v>1277.01</v>
      </c>
      <c r="I79" s="323">
        <f t="array" ref="I79">H79-H79*$I$13</f>
        <v>1277.01</v>
      </c>
      <c r="J79" s="32"/>
    </row>
    <row r="80" spans="1:10" ht="30" customHeight="1" x14ac:dyDescent="0.25">
      <c r="A80" s="5"/>
      <c r="B80" s="26"/>
      <c r="C80" s="14" t="s">
        <v>750</v>
      </c>
      <c r="D80" s="282" t="s">
        <v>964</v>
      </c>
      <c r="E80" s="282" t="s">
        <v>966</v>
      </c>
      <c r="F80" s="281" t="str">
        <f t="array" ref="F80">INDEX(Гардеробная_система_2[артикул],MATCH('Гардеробная система'!$C80&amp;'Гардеробная система'!$D80&amp;'Гардеробная система'!$E80,Гардеробная_система_2[Название]&amp;Гардеробная_система_2[цвет]&amp;Гардеробная_система_2[страна],0),0)</f>
        <v>WA0358.VP000.MG0PC.CI</v>
      </c>
      <c r="G80" s="282" t="s">
        <v>1006</v>
      </c>
      <c r="H80" s="325">
        <f t="array" ref="H80">IF($D$13=$U$2,INDEX(Гардеробная_система_2[РРЦ Без НДС],MATCH(F80,Гардеробная_система_2[артикул],0)),IF($D$13=$U$1,INDEX(Гардеробная_система_2[РРЦ с НДС],MATCH(F80,Гардеробная_система_2[артикул],0)),IF($D$13=$U$3,INDEX(Гардеробная_система_2[0 НДС],MATCH(F80,Гардеробная_система_2[артикул],0)),0)))</f>
        <v>1785.46</v>
      </c>
      <c r="I80" s="323">
        <f t="array" ref="I80">H80-H80*$I$13</f>
        <v>1785.46</v>
      </c>
      <c r="J80" s="32"/>
    </row>
    <row r="81" spans="1:10" ht="30" customHeight="1" x14ac:dyDescent="0.25">
      <c r="A81" s="5"/>
      <c r="B81" s="26"/>
      <c r="C81" s="14" t="s">
        <v>769</v>
      </c>
      <c r="D81" s="282" t="s">
        <v>964</v>
      </c>
      <c r="E81" s="282" t="s">
        <v>966</v>
      </c>
      <c r="F81" s="281" t="str">
        <f t="array" ref="F81">INDEX(Гардеробная_система_2[артикул],MATCH('Гардеробная система'!$C81&amp;'Гардеробная система'!$D81&amp;'Гардеробная система'!$E81,Гардеробная_система_2[Название]&amp;Гардеробная_система_2[цвет]&amp;Гардеробная_система_2[страна],0),0)</f>
        <v>WA0351.VP000.MG0PC.CI</v>
      </c>
      <c r="G81" s="282" t="s">
        <v>1006</v>
      </c>
      <c r="H81" s="325">
        <f t="array" ref="H81">IF($D$13=$U$2,INDEX(Гардеробная_система_2[РРЦ Без НДС],MATCH(F81,Гардеробная_система_2[артикул],0)),IF($D$13=$U$1,INDEX(Гардеробная_система_2[РРЦ с НДС],MATCH(F81,Гардеробная_система_2[артикул],0)),IF($D$13=$U$3,INDEX(Гардеробная_система_2[0 НДС],MATCH(F81,Гардеробная_система_2[артикул],0)),0)))</f>
        <v>248.94</v>
      </c>
      <c r="I81" s="323">
        <f t="array" ref="I81">H81-H81*$I$13</f>
        <v>248.94</v>
      </c>
      <c r="J81" s="32"/>
    </row>
    <row r="82" spans="1:10" x14ac:dyDescent="0.25">
      <c r="A82" s="5"/>
      <c r="B82" s="734"/>
      <c r="C82" s="14" t="s">
        <v>758</v>
      </c>
      <c r="D82" s="282" t="s">
        <v>964</v>
      </c>
      <c r="E82" s="282" t="s">
        <v>965</v>
      </c>
      <c r="F82" s="281" t="str">
        <f t="array" ref="F82">INDEX(Гардеробная_система_2[артикул],MATCH('Гардеробная система'!$C82&amp;'Гардеробная система'!$D82&amp;'Гардеробная система'!$E82,Гардеробная_система_2[Название]&amp;Гардеробная_система_2[цвет]&amp;Гардеробная_система_2[страна],0),0)</f>
        <v>WA0353.VR036.MG0PC.RA</v>
      </c>
      <c r="G82" s="756" t="s">
        <v>1013</v>
      </c>
      <c r="H82" s="325">
        <f t="array" ref="H82">IF($D$13=$U$2,INDEX(Гардеробная_система_2[РРЦ Без НДС],MATCH(F82,Гардеробная_система_2[артикул],0)),IF($D$13=$U$1,INDEX(Гардеробная_система_2[РРЦ с НДС],MATCH(F82,Гардеробная_система_2[артикул],0)),IF($D$13=$U$3,INDEX(Гардеробная_система_2[0 НДС],MATCH(F82,Гардеробная_система_2[артикул],0)),0)))</f>
        <v>340.25</v>
      </c>
      <c r="I82" s="323">
        <f t="array" ref="I82">H82-H82*$I$13</f>
        <v>340.25</v>
      </c>
      <c r="J82" s="32"/>
    </row>
    <row r="83" spans="1:10" x14ac:dyDescent="0.25">
      <c r="A83" s="5"/>
      <c r="B83" s="737"/>
      <c r="C83" s="14" t="s">
        <v>759</v>
      </c>
      <c r="D83" s="282" t="s">
        <v>964</v>
      </c>
      <c r="E83" s="350" t="s">
        <v>965</v>
      </c>
      <c r="F83" s="281" t="str">
        <f t="array" ref="F83">INDEX(Гардеробная_система_2[артикул],MATCH('Гардеробная система'!$C83&amp;'Гардеробная система'!$D83&amp;'Гардеробная система'!$E83,Гардеробная_система_2[Название]&amp;Гардеробная_система_2[цвет]&amp;Гардеробная_система_2[страна],0),0)</f>
        <v>WA0353.VR046.MG0PC.RA</v>
      </c>
      <c r="G83" s="757"/>
      <c r="H83" s="325">
        <f t="array" ref="H83">IF($D$13=$U$2,INDEX(Гардеробная_система_2[РРЦ Без НДС],MATCH(F83,Гардеробная_система_2[артикул],0)),IF($D$13=$U$1,INDEX(Гардеробная_система_2[РРЦ с НДС],MATCH(F83,Гардеробная_система_2[артикул],0)),IF($D$13=$U$3,INDEX(Гардеробная_система_2[0 НДС],MATCH(F83,Гардеробная_система_2[артикул],0)),0)))</f>
        <v>435.51</v>
      </c>
      <c r="I83" s="323">
        <f t="array" ref="I83">H83-H83*$I$13</f>
        <v>435.51</v>
      </c>
      <c r="J83" s="32"/>
    </row>
    <row r="84" spans="1:10" x14ac:dyDescent="0.25">
      <c r="A84" s="5"/>
      <c r="B84" s="738"/>
      <c r="C84" s="14" t="s">
        <v>761</v>
      </c>
      <c r="D84" s="282" t="s">
        <v>964</v>
      </c>
      <c r="E84" s="350" t="s">
        <v>965</v>
      </c>
      <c r="F84" s="281" t="str">
        <f t="array" ref="F84">INDEX(Гардеробная_система_2[артикул],MATCH('Гардеробная система'!$C84&amp;'Гардеробная система'!$D84&amp;'Гардеробная система'!$E84,Гардеробная_система_2[Название]&amp;Гардеробная_система_2[цвет]&amp;Гардеробная_система_2[страна],0),0)</f>
        <v>WA0353.VR054.MG0PC.RA</v>
      </c>
      <c r="G84" s="758"/>
      <c r="H84" s="325">
        <f t="array" ref="H84">IF($D$13=$U$2,INDEX(Гардеробная_система_2[РРЦ Без НДС],MATCH(F84,Гардеробная_система_2[артикул],0)),IF($D$13=$U$1,INDEX(Гардеробная_система_2[РРЦ с НДС],MATCH(F84,Гардеробная_система_2[артикул],0)),IF($D$13=$U$3,INDEX(Гардеробная_система_2[0 НДС],MATCH(F84,Гардеробная_система_2[артикул],0)),0)))</f>
        <v>503.56</v>
      </c>
      <c r="I84" s="323">
        <f t="array" ref="I84">H84-H84*$I$13</f>
        <v>503.56</v>
      </c>
      <c r="J84" s="32"/>
    </row>
    <row r="85" spans="1:10" x14ac:dyDescent="0.25">
      <c r="A85" s="5"/>
      <c r="B85" s="26"/>
      <c r="C85" s="14" t="s">
        <v>754</v>
      </c>
      <c r="D85" s="282" t="s">
        <v>964</v>
      </c>
      <c r="E85" s="282" t="s">
        <v>966</v>
      </c>
      <c r="F85" s="281" t="str">
        <f t="array" ref="F85">INDEX(Гардеробная_система_2[артикул],MATCH('Гардеробная система'!$C85&amp;'Гардеробная система'!$D85&amp;'Гардеробная система'!$E85,Гардеробная_система_2[Название]&amp;Гардеробная_система_2[цвет]&amp;Гардеробная_система_2[страна],0),0)</f>
        <v>WA0369.VR000.MG0PC.CI</v>
      </c>
      <c r="G85" s="282" t="s">
        <v>1014</v>
      </c>
      <c r="H85" s="325">
        <f t="array" ref="H85">IF($D$13=$U$2,INDEX(Гардеробная_система_2[РРЦ Без НДС],MATCH(F85,Гардеробная_система_2[артикул],0)),IF($D$13=$U$1,INDEX(Гардеробная_система_2[РРЦ с НДС],MATCH(F85,Гардеробная_система_2[артикул],0)),IF($D$13=$U$3,INDEX(Гардеробная_система_2[0 НДС],MATCH(F85,Гардеробная_система_2[артикул],0)),0)))</f>
        <v>613.03</v>
      </c>
      <c r="I85" s="323">
        <f t="array" ref="I85">H85-H85*$I$13</f>
        <v>613.03</v>
      </c>
      <c r="J85" s="32"/>
    </row>
    <row r="86" spans="1:10" x14ac:dyDescent="0.25">
      <c r="A86" s="5"/>
      <c r="B86" s="734"/>
      <c r="C86" s="14" t="s">
        <v>791</v>
      </c>
      <c r="D86" s="282" t="s">
        <v>964</v>
      </c>
      <c r="E86" s="282" t="s">
        <v>966</v>
      </c>
      <c r="F86" s="281" t="str">
        <f t="array" ref="F86">INDEX(Гардеробная_система_2[артикул],MATCH('Гардеробная система'!$C86&amp;'Гардеробная система'!$D86&amp;'Гардеробная система'!$E86,Гардеробная_система_2[Название]&amp;Гардеробная_система_2[цвет]&amp;Гардеробная_система_2[страна],0),0)</f>
        <v>WA0349.VP036.MG0PC.CI</v>
      </c>
      <c r="G86" s="756" t="s">
        <v>1011</v>
      </c>
      <c r="H86" s="325">
        <f t="array" ref="H86">IF($D$13=$U$2,INDEX(Гардеробная_система_2[РРЦ Без НДС],MATCH(F86,Гардеробная_система_2[артикул],0)),IF($D$13=$U$1,INDEX(Гардеробная_система_2[РРЦ с НДС],MATCH(F86,Гардеробная_система_2[артикул],0)),IF($D$13=$U$3,INDEX(Гардеробная_система_2[0 НДС],MATCH(F86,Гардеробная_система_2[артикул],0)),0)))</f>
        <v>761.37</v>
      </c>
      <c r="I86" s="323">
        <f t="array" ref="I86">H86-H86*$I$13</f>
        <v>761.37</v>
      </c>
      <c r="J86" s="32"/>
    </row>
    <row r="87" spans="1:10" x14ac:dyDescent="0.25">
      <c r="A87" s="5"/>
      <c r="B87" s="738"/>
      <c r="C87" s="14" t="s">
        <v>795</v>
      </c>
      <c r="D87" s="282" t="s">
        <v>964</v>
      </c>
      <c r="E87" s="282" t="s">
        <v>966</v>
      </c>
      <c r="F87" s="281" t="str">
        <f t="array" ref="F87">INDEX(Гардеробная_система_2[артикул],MATCH('Гардеробная система'!$C87&amp;'Гардеробная система'!$D87&amp;'Гардеробная система'!$E87,Гардеробная_система_2[Название]&amp;Гардеробная_система_2[цвет]&amp;Гардеробная_система_2[страна],0),0)</f>
        <v>WA0349.VP046.MG0PC.CI</v>
      </c>
      <c r="G87" s="758"/>
      <c r="H87" s="325">
        <f t="array" ref="H87">IF($D$13=$U$2,INDEX(Гардеробная_система_2[РРЦ Без НДС],MATCH(F87,Гардеробная_система_2[артикул],0)),IF($D$13=$U$1,INDEX(Гардеробная_система_2[РРЦ с НДС],MATCH(F87,Гардеробная_система_2[артикул],0)),IF($D$13=$U$3,INDEX(Гардеробная_система_2[0 НДС],MATCH(F87,Гардеробная_система_2[артикул],0)),0)))</f>
        <v>955.14</v>
      </c>
      <c r="I87" s="323">
        <f t="array" ref="I87">H87-H87*$I$13</f>
        <v>955.14</v>
      </c>
      <c r="J87" s="32"/>
    </row>
    <row r="88" spans="1:10" x14ac:dyDescent="0.25">
      <c r="A88" s="5"/>
      <c r="B88" s="26"/>
      <c r="C88" s="14" t="s">
        <v>799</v>
      </c>
      <c r="D88" s="282" t="s">
        <v>964</v>
      </c>
      <c r="E88" s="282" t="s">
        <v>966</v>
      </c>
      <c r="F88" s="281" t="str">
        <f t="array" ref="F88">INDEX(Гардеробная_система_2[артикул],MATCH('Гардеробная система'!$C88&amp;'Гардеробная система'!$D88&amp;'Гардеробная система'!$E88,Гардеробная_система_2[Название]&amp;Гардеробная_система_2[цвет]&amp;Гардеробная_система_2[страна],0),0)</f>
        <v>WA0309.VS000.MG0PC.CI</v>
      </c>
      <c r="G88" s="282" t="s">
        <v>1000</v>
      </c>
      <c r="H88" s="325">
        <f t="array" ref="H88">IF($D$13=$U$2,INDEX(Гардеробная_система_2[РРЦ Без НДС],MATCH(F88,Гардеробная_система_2[артикул],0)),IF($D$13=$U$1,INDEX(Гардеробная_система_2[РРЦ с НДС],MATCH(F88,Гардеробная_система_2[артикул],0)),IF($D$13=$U$3,INDEX(Гардеробная_система_2[0 НДС],MATCH(F88,Гардеробная_система_2[артикул],0)),0)))</f>
        <v>705.01</v>
      </c>
      <c r="I88" s="323">
        <f t="array" ref="I88">H88-H88*$I$13</f>
        <v>705.01</v>
      </c>
      <c r="J88" s="32"/>
    </row>
    <row r="89" spans="1:10" x14ac:dyDescent="0.25">
      <c r="A89" s="5"/>
      <c r="B89" s="26"/>
      <c r="C89" s="14" t="s">
        <v>951</v>
      </c>
      <c r="D89" s="282" t="s">
        <v>964</v>
      </c>
      <c r="E89" s="282" t="s">
        <v>966</v>
      </c>
      <c r="F89" s="281" t="str">
        <f t="array" ref="F89">INDEX(Гардеробная_система_2[артикул],MATCH('Гардеробная система'!$C89&amp;'Гардеробная система'!$D89&amp;'Гардеробная система'!$E89,Гардеробная_система_2[Название]&amp;Гардеробная_система_2[цвет]&amp;Гардеробная_система_2[страна],0),0)</f>
        <v>WA0357.VP060.MG0PC.CI</v>
      </c>
      <c r="G89" s="282" t="s">
        <v>1011</v>
      </c>
      <c r="H89" s="325">
        <f t="array" ref="H89">IF($D$13=$U$2,INDEX(Гардеробная_система_2[РРЦ Без НДС],MATCH(F89,Гардеробная_система_2[артикул],0)),IF($D$13=$U$1,INDEX(Гардеробная_система_2[РРЦ с НДС],MATCH(F89,Гардеробная_система_2[артикул],0)),IF($D$13=$U$3,INDEX(Гардеробная_система_2[0 НДС],MATCH(F89,Гардеробная_система_2[артикул],0)),0)))</f>
        <v>3207.57</v>
      </c>
      <c r="I89" s="323">
        <f t="array" ref="I89">H89-H89*$I$13</f>
        <v>3207.57</v>
      </c>
      <c r="J89" s="32"/>
    </row>
    <row r="90" spans="1:10" x14ac:dyDescent="0.25">
      <c r="A90" s="5"/>
      <c r="B90" s="80"/>
      <c r="C90" s="79" t="s">
        <v>955</v>
      </c>
      <c r="D90" s="490" t="s">
        <v>964</v>
      </c>
      <c r="E90" s="490" t="s">
        <v>966</v>
      </c>
      <c r="F90" s="489" t="str">
        <f t="array" ref="F90">INDEX(Гардеробная_система_2[артикул],MATCH('Гардеробная система'!$C90&amp;'Гардеробная система'!$D90&amp;'Гардеробная система'!$E90,Гардеробная_система_2[Название]&amp;Гардеробная_система_2[цвет]&amp;Гардеробная_система_2[страна],0),0)</f>
        <v>WA0341.VP000.MG0PC.CI</v>
      </c>
      <c r="G90" s="490" t="s">
        <v>1015</v>
      </c>
      <c r="H90" s="325">
        <f t="array" ref="H90">IF($D$13=$U$2,INDEX(Гардеробная_система_2[РРЦ Без НДС],MATCH(F90,Гардеробная_система_2[артикул],0)),IF($D$13=$U$1,INDEX(Гардеробная_система_2[РРЦ с НДС],MATCH(F90,Гардеробная_система_2[артикул],0)),IF($D$13=$U$3,INDEX(Гардеробная_система_2[0 НДС],MATCH(F90,Гардеробная_система_2[артикул],0)),0)))</f>
        <v>528.30999999999995</v>
      </c>
      <c r="I90" s="323">
        <f t="array" ref="I90">H90-H90*$I$13</f>
        <v>528.30999999999995</v>
      </c>
      <c r="J90" s="32"/>
    </row>
    <row r="91" spans="1:10" x14ac:dyDescent="0.25">
      <c r="A91" s="5"/>
      <c r="B91" s="734"/>
      <c r="C91" s="79" t="s">
        <v>765</v>
      </c>
      <c r="D91" s="490" t="s">
        <v>964</v>
      </c>
      <c r="E91" s="490" t="s">
        <v>966</v>
      </c>
      <c r="F91" s="489" t="str">
        <f t="array" ref="F91">INDEX(Гардеробная_система_2[артикул],MATCH('Гардеробная система'!$C91&amp;'Гардеробная система'!$D91&amp;'Гардеробная система'!$E91,Гардеробная_система_2[Название]&amp;Гардеробная_система_2[цвет]&amp;Гардеробная_система_2[страна],0),0)</f>
        <v>WA0322.VR035.MG000.CI</v>
      </c>
      <c r="G91" s="490" t="s">
        <v>1015</v>
      </c>
      <c r="H91" s="325">
        <f t="array" ref="H91">IF($D$13=$U$2,INDEX(Гардеробная_система_2[РРЦ Без НДС],MATCH(F91,Гардеробная_система_2[артикул],0)),IF($D$13=$U$1,INDEX(Гардеробная_система_2[РРЦ с НДС],MATCH(F91,Гардеробная_система_2[артикул],0)),IF($D$13=$U$3,INDEX(Гардеробная_система_2[0 НДС],MATCH(F91,Гардеробная_система_2[артикул],0)),0)))</f>
        <v>1450.32</v>
      </c>
      <c r="I91" s="323">
        <f t="array" ref="I91">H91-H91*$I$13</f>
        <v>1450.32</v>
      </c>
      <c r="J91" s="32"/>
    </row>
    <row r="92" spans="1:10" x14ac:dyDescent="0.25">
      <c r="A92" s="5"/>
      <c r="B92" s="738"/>
      <c r="C92" s="79" t="s">
        <v>767</v>
      </c>
      <c r="D92" s="279" t="s">
        <v>964</v>
      </c>
      <c r="E92" s="279" t="s">
        <v>966</v>
      </c>
      <c r="F92" s="281" t="str">
        <f t="array" ref="F92">INDEX(Гардеробная_система_2[артикул],MATCH('Гардеробная система'!$C92&amp;'Гардеробная система'!$D92&amp;'Гардеробная система'!$E92,Гардеробная_система_2[Название]&amp;Гардеробная_система_2[цвет]&amp;Гардеробная_система_2[страна],0),0)</f>
        <v>WA0322.VR045.MG000.CI</v>
      </c>
      <c r="G92" s="279" t="s">
        <v>1015</v>
      </c>
      <c r="H92" s="325">
        <f t="array" ref="H92">IF($D$13=$U$2,INDEX(Гардеробная_система_2[РРЦ Без НДС],MATCH(F92,Гардеробная_система_2[артикул],0)),IF($D$13=$U$1,INDEX(Гардеробная_система_2[РРЦ с НДС],MATCH(F92,Гардеробная_система_2[артикул],0)),IF($D$13=$U$3,INDEX(Гардеробная_система_2[0 НДС],MATCH(F92,Гардеробная_система_2[артикул],0)),0)))</f>
        <v>1572.65</v>
      </c>
      <c r="I92" s="323">
        <f t="array" ref="I92">H92-H92*$I$13</f>
        <v>1572.65</v>
      </c>
      <c r="J92" s="32"/>
    </row>
    <row r="93" spans="1:10" ht="60" customHeight="1" x14ac:dyDescent="0.25">
      <c r="A93" s="5"/>
      <c r="B93" s="485"/>
      <c r="C93" s="79" t="s">
        <v>2352</v>
      </c>
      <c r="D93" s="618" t="s">
        <v>964</v>
      </c>
      <c r="E93" s="618" t="s">
        <v>2235</v>
      </c>
      <c r="F93" s="617" t="str">
        <f t="array" ref="F93">INDEX(Гардеробная_система_2[артикул],MATCH('Гардеробная система'!$C93&amp;'Гардеробная система'!$D93&amp;'Гардеробная система'!$E93,Гардеробная_система_2[Название]&amp;Гардеробная_система_2[цвет]&amp;Гардеробная_система_2[страна],0),0)</f>
        <v>WA0515.VP000.MG0PC.CG</v>
      </c>
      <c r="G93" s="618" t="s">
        <v>1018</v>
      </c>
      <c r="H93" s="325">
        <f t="array" ref="H93">IF($D$13=$U$2,INDEX(Гардеробная_система_2[РРЦ Без НДС],MATCH(F93,Гардеробная_система_2[артикул],0)),IF($D$13=$U$1,INDEX(Гардеробная_система_2[РРЦ с НДС],MATCH(F93,Гардеробная_система_2[артикул],0)),IF($D$13=$U$3,INDEX(Гардеробная_система_2[0 НДС],MATCH(F93,Гардеробная_система_2[артикул],0)),0)))</f>
        <v>1464.75</v>
      </c>
      <c r="I93" s="323">
        <f t="array" ref="I93">H93-H93*$I$13</f>
        <v>1464.75</v>
      </c>
      <c r="J93" s="32"/>
    </row>
    <row r="94" spans="1:10" ht="60" customHeight="1" x14ac:dyDescent="0.25">
      <c r="A94" s="5"/>
      <c r="B94" s="380"/>
      <c r="C94" s="79" t="s">
        <v>2356</v>
      </c>
      <c r="D94" s="618" t="s">
        <v>964</v>
      </c>
      <c r="E94" s="618" t="s">
        <v>2235</v>
      </c>
      <c r="F94" s="617" t="str">
        <f t="array" ref="F94">INDEX(Гардеробная_система_2[артикул],MATCH('Гардеробная система'!$C94&amp;'Гардеробная система'!$D94&amp;'Гардеробная система'!$E94,Гардеробная_система_2[Название]&amp;Гардеробная_система_2[цвет]&amp;Гардеробная_система_2[страна],0),0)</f>
        <v>WA0516.VP000.MG0PC.CG</v>
      </c>
      <c r="G94" s="618" t="s">
        <v>1018</v>
      </c>
      <c r="H94" s="325">
        <f t="array" ref="H94">IF($D$13=$U$2,INDEX(Гардеробная_система_2[РРЦ Без НДС],MATCH(F94,Гардеробная_система_2[артикул],0)),IF($D$13=$U$1,INDEX(Гардеробная_система_2[РРЦ с НДС],MATCH(F94,Гардеробная_система_2[артикул],0)),IF($D$13=$U$3,INDEX(Гардеробная_система_2[0 НДС],MATCH(F94,Гардеробная_система_2[артикул],0)),0)))</f>
        <v>1391.25</v>
      </c>
      <c r="I94" s="323">
        <f t="array" ref="I94">H94-H94*$I$13</f>
        <v>1391.25</v>
      </c>
      <c r="J94" s="32"/>
    </row>
    <row r="95" spans="1:10" x14ac:dyDescent="0.3">
      <c r="A95" s="5"/>
      <c r="B95" s="75"/>
      <c r="C95" s="81" t="s">
        <v>1016</v>
      </c>
      <c r="D95" s="76"/>
      <c r="E95" s="76"/>
      <c r="F95" s="76"/>
      <c r="G95" s="76"/>
      <c r="H95" s="76"/>
      <c r="I95" s="77"/>
      <c r="J95" s="32"/>
    </row>
    <row r="96" spans="1:10" x14ac:dyDescent="0.25">
      <c r="A96" s="5"/>
      <c r="B96" s="734"/>
      <c r="C96" s="78" t="s">
        <v>1761</v>
      </c>
      <c r="D96" s="469" t="s">
        <v>964</v>
      </c>
      <c r="E96" s="469" t="s">
        <v>965</v>
      </c>
      <c r="F96" s="469" t="str">
        <f t="array" ref="F96">INDEX(Гардеробная_система_2[артикул],MATCH('Гардеробная система'!$C96&amp;'Гардеробная система'!$D96&amp;'Гардеробная система'!$E96,Гардеробная_система_2[Название]&amp;Гардеробная_система_2[цвет]&amp;Гардеробная_система_2[страна],0),0)</f>
        <v>WA0498.VP030.MG0PC.RA</v>
      </c>
      <c r="G96" s="469" t="s">
        <v>999</v>
      </c>
      <c r="H96" s="325">
        <f t="array" ref="H96">IF($D$13=$U$2,INDEX(Гардеробная_система_2[РРЦ Без НДС],MATCH(F96,Гардеробная_система_2[артикул],0)),IF($D$13=$U$1,INDEX(Гардеробная_система_2[РРЦ с НДС],MATCH(F96,Гардеробная_система_2[артикул],0)),IF($D$13=$U$3,INDEX(Гардеробная_система_2[0 НДС],MATCH(F96,Гардеробная_система_2[артикул],0)),0)))</f>
        <v>333.14</v>
      </c>
      <c r="I96" s="325">
        <f t="array" ref="I96">H96-H96*$I$13</f>
        <v>333.14</v>
      </c>
      <c r="J96" s="32"/>
    </row>
    <row r="97" spans="1:10" x14ac:dyDescent="0.25">
      <c r="A97" s="5"/>
      <c r="B97" s="737"/>
      <c r="C97" s="78" t="s">
        <v>1762</v>
      </c>
      <c r="D97" s="469" t="s">
        <v>964</v>
      </c>
      <c r="E97" s="469" t="s">
        <v>965</v>
      </c>
      <c r="F97" s="469" t="str">
        <f t="array" ref="F97">INDEX(Гардеробная_система_2[артикул],MATCH('Гардеробная система'!$C97&amp;'Гардеробная система'!$D97&amp;'Гардеробная система'!$E97,Гардеробная_система_2[Название]&amp;Гардеробная_система_2[цвет]&amp;Гардеробная_система_2[страна],0),0)</f>
        <v>WA0499.VP040.MG0PC.RA</v>
      </c>
      <c r="G97" s="469" t="s">
        <v>999</v>
      </c>
      <c r="H97" s="325">
        <f t="array" ref="H97">IF($D$13=$U$2,INDEX(Гардеробная_система_2[РРЦ Без НДС],MATCH(F97,Гардеробная_система_2[артикул],0)),IF($D$13=$U$1,INDEX(Гардеробная_система_2[РРЦ с НДС],MATCH(F97,Гардеробная_система_2[артикул],0)),IF($D$13=$U$3,INDEX(Гардеробная_система_2[0 НДС],MATCH(F97,Гардеробная_система_2[артикул],0)),0)))</f>
        <v>444.55</v>
      </c>
      <c r="I97" s="325">
        <f t="array" ref="I97">H97-H97*$I$13</f>
        <v>444.55</v>
      </c>
      <c r="J97" s="32"/>
    </row>
    <row r="98" spans="1:10" x14ac:dyDescent="0.25">
      <c r="A98" s="5"/>
      <c r="B98" s="738"/>
      <c r="C98" s="78" t="s">
        <v>782</v>
      </c>
      <c r="D98" s="281" t="s">
        <v>964</v>
      </c>
      <c r="E98" s="281" t="s">
        <v>965</v>
      </c>
      <c r="F98" s="281" t="str">
        <f t="array" ref="F98">INDEX(Гардеробная_система_2[артикул],MATCH('Гардеробная система'!$C98&amp;'Гардеробная система'!$D98&amp;'Гардеробная система'!$E98,Гардеробная_система_2[Название]&amp;Гардеробная_система_2[цвет]&amp;Гардеробная_система_2[страна],0),0)</f>
        <v>WA0336.VP049.MG0PC.RA</v>
      </c>
      <c r="G98" s="281" t="s">
        <v>999</v>
      </c>
      <c r="H98" s="325">
        <f t="array" ref="H98">IF($D$13=$U$2,INDEX(Гардеробная_система_2[РРЦ Без НДС],MATCH(F98,Гардеробная_система_2[артикул],0)),IF($D$13=$U$1,INDEX(Гардеробная_система_2[РРЦ с НДС],MATCH(F98,Гардеробная_система_2[артикул],0)),IF($D$13=$U$3,INDEX(Гардеробная_система_2[0 НДС],MATCH(F98,Гардеробная_система_2[артикул],0)),0)))</f>
        <v>544.39</v>
      </c>
      <c r="I98" s="325">
        <f t="array" ref="I98">H98-H98*$I$13</f>
        <v>544.39</v>
      </c>
      <c r="J98" s="32"/>
    </row>
    <row r="99" spans="1:10" x14ac:dyDescent="0.25">
      <c r="A99" s="5"/>
      <c r="B99" s="26"/>
      <c r="C99" s="14" t="s">
        <v>959</v>
      </c>
      <c r="D99" s="282" t="s">
        <v>994</v>
      </c>
      <c r="E99" s="282" t="s">
        <v>966</v>
      </c>
      <c r="F99" s="281" t="str">
        <f t="array" ref="F99">INDEX(Гардеробная_система_2[артикул],MATCH('Гардеробная система'!$C99&amp;'Гардеробная система'!$D99&amp;'Гардеробная система'!$E99,Гардеробная_система_2[Название]&amp;Гардеробная_система_2[цвет]&amp;Гардеробная_система_2[страна],0),0)</f>
        <v>WA0311.VS000.WH000.CI</v>
      </c>
      <c r="G99" s="282" t="s">
        <v>1001</v>
      </c>
      <c r="H99" s="325">
        <f t="array" ref="H99">IF($D$13=$U$2,INDEX(Гардеробная_система_2[РРЦ Без НДС],MATCH(F99,Гардеробная_система_2[артикул],0)),IF($D$13=$U$1,INDEX(Гардеробная_система_2[РРЦ с НДС],MATCH(F99,Гардеробная_система_2[артикул],0)),IF($D$13=$U$3,INDEX(Гардеробная_система_2[0 НДС],MATCH(F99,Гардеробная_система_2[артикул],0)),0)))</f>
        <v>176.54</v>
      </c>
      <c r="I99" s="325">
        <f t="array" ref="I99">H99-H99*$I$13</f>
        <v>176.54</v>
      </c>
      <c r="J99" s="32"/>
    </row>
    <row r="100" spans="1:10" x14ac:dyDescent="0.25">
      <c r="A100" s="5"/>
      <c r="B100" s="80"/>
      <c r="C100" s="79" t="s">
        <v>993</v>
      </c>
      <c r="D100" s="279" t="s">
        <v>964</v>
      </c>
      <c r="E100" s="279" t="s">
        <v>966</v>
      </c>
      <c r="F100" s="281" t="str">
        <f t="array" ref="F100">INDEX(Гардеробная_система_2[артикул],MATCH('Гардеробная система'!$C100&amp;'Гардеробная система'!$D100&amp;'Гардеробная система'!$E100,Гардеробная_система_2[Название]&amp;Гардеробная_система_2[цвет]&amp;Гардеробная_система_2[страна],0),0)</f>
        <v>WA0310.VS000.MG0PC.CI</v>
      </c>
      <c r="G100" s="279" t="s">
        <v>1001</v>
      </c>
      <c r="H100" s="325">
        <f t="array" ref="H100">IF($D$13=$U$2,INDEX(Гардеробная_система_2[РРЦ Без НДС],MATCH(F100,Гардеробная_система_2[артикул],0)),IF($D$13=$U$1,INDEX(Гардеробная_система_2[РРЦ с НДС],MATCH(F100,Гардеробная_система_2[артикул],0)),IF($D$13=$U$3,INDEX(Гардеробная_система_2[0 НДС],MATCH(F100,Гардеробная_система_2[артикул],0)),0)))</f>
        <v>594.36</v>
      </c>
      <c r="I100" s="325">
        <f t="array" ref="I100">H100-H100*$I$13</f>
        <v>594.36</v>
      </c>
      <c r="J100" s="32"/>
    </row>
    <row r="101" spans="1:10" x14ac:dyDescent="0.3">
      <c r="A101" s="5"/>
      <c r="B101" s="75"/>
      <c r="C101" s="81" t="s">
        <v>1017</v>
      </c>
      <c r="D101" s="76"/>
      <c r="E101" s="76"/>
      <c r="F101" s="76"/>
      <c r="G101" s="76"/>
      <c r="H101" s="76"/>
      <c r="I101" s="77"/>
      <c r="J101" s="32"/>
    </row>
    <row r="102" spans="1:10" x14ac:dyDescent="0.25">
      <c r="A102" s="5"/>
      <c r="B102" s="790"/>
      <c r="C102" s="347" t="s">
        <v>1263</v>
      </c>
      <c r="D102" s="197" t="s">
        <v>964</v>
      </c>
      <c r="E102" s="197" t="s">
        <v>974</v>
      </c>
      <c r="F102" s="197" t="str">
        <f t="array" ref="F102">INDEX(Гардеробная_система_2[артикул],MATCH('Гардеробная система'!$C102&amp;'Гардеробная система'!$D102&amp;'Гардеробная система'!$E102,Гардеробная_система_2[Название]&amp;Гардеробная_система_2[цвет]&amp;Гардеробная_система_2[страна],0),0)</f>
        <v>WA0391.VP008.MG0PC.CH</v>
      </c>
      <c r="G102" s="197" t="s">
        <v>1012</v>
      </c>
      <c r="H102" s="325">
        <f t="array" ref="H102">IF($D$13=$U$2,INDEX(Гардеробная_система_2[РРЦ Без НДС],MATCH(F102,Гардеробная_система_2[артикул],0)),IF($D$13=$U$1,INDEX(Гардеробная_система_2[РРЦ с НДС],MATCH(F102,Гардеробная_система_2[артикул],0)),IF($D$13=$U$3,INDEX(Гардеробная_система_2[0 НДС],MATCH(F102,Гардеробная_система_2[артикул],0)),0)))</f>
        <v>1548.54</v>
      </c>
      <c r="I102" s="325">
        <f t="array" ref="I102">H102-H102*$I$13</f>
        <v>1548.54</v>
      </c>
      <c r="J102" s="32"/>
    </row>
    <row r="103" spans="1:10" x14ac:dyDescent="0.25">
      <c r="A103" s="5"/>
      <c r="B103" s="791"/>
      <c r="C103" s="348" t="s">
        <v>1261</v>
      </c>
      <c r="D103" s="199" t="s">
        <v>964</v>
      </c>
      <c r="E103" s="199" t="s">
        <v>974</v>
      </c>
      <c r="F103" s="197" t="str">
        <f t="array" ref="F103">INDEX(Гардеробная_система_2[артикул],MATCH('Гардеробная система'!$C103&amp;'Гардеробная система'!$D103&amp;'Гардеробная система'!$E103,Гардеробная_система_2[Название]&amp;Гардеробная_система_2[цвет]&amp;Гардеробная_система_2[страна],0),0)</f>
        <v>WA0392.VP018.MG0PC.CH</v>
      </c>
      <c r="G103" s="199" t="s">
        <v>1018</v>
      </c>
      <c r="H103" s="325">
        <f t="array" ref="H103">IF($D$13=$U$2,INDEX(Гардеробная_система_2[РРЦ Без НДС],MATCH(F103,Гардеробная_система_2[артикул],0)),IF($D$13=$U$1,INDEX(Гардеробная_система_2[РРЦ с НДС],MATCH(F103,Гардеробная_система_2[артикул],0)),IF($D$13=$U$3,INDEX(Гардеробная_система_2[0 НДС],MATCH(F103,Гардеробная_система_2[артикул],0)),0)))</f>
        <v>1982.13</v>
      </c>
      <c r="I103" s="325">
        <f t="array" ref="I103">H103-H103*$I$13</f>
        <v>1982.13</v>
      </c>
      <c r="J103" s="32"/>
    </row>
    <row r="104" spans="1:10" x14ac:dyDescent="0.25">
      <c r="A104" s="5"/>
      <c r="B104" s="791"/>
      <c r="C104" s="78" t="s">
        <v>746</v>
      </c>
      <c r="D104" s="281" t="s">
        <v>964</v>
      </c>
      <c r="E104" s="281" t="s">
        <v>974</v>
      </c>
      <c r="F104" s="281" t="str">
        <f t="array" ref="F104">INDEX(Гардеробная_система_2[артикул],MATCH('Гардеробная система'!$C104&amp;'Гардеробная система'!$D104&amp;'Гардеробная система'!$E104,Гардеробная_система_2[Название]&amp;Гардеробная_система_2[цвет]&amp;Гардеробная_система_2[страна],0),0)</f>
        <v>WA0271.VP008.MG0PC.CH</v>
      </c>
      <c r="G104" s="281" t="s">
        <v>1012</v>
      </c>
      <c r="H104" s="325">
        <f t="array" ref="H104">IF($D$13=$U$2,INDEX(Гардеробная_система_2[РРЦ Без НДС],MATCH(F104,Гардеробная_система_2[артикул],0)),IF($D$13=$U$1,INDEX(Гардеробная_система_2[РРЦ с НДС],MATCH(F104,Гардеробная_система_2[артикул],0)),IF($D$13=$U$3,INDEX(Гардеробная_система_2[0 НДС],MATCH(F104,Гардеробная_система_2[артикул],0)),0)))</f>
        <v>1909.76</v>
      </c>
      <c r="I104" s="325">
        <f t="array" ref="I104">H104-H104*$I$13</f>
        <v>1909.76</v>
      </c>
      <c r="J104" s="32"/>
    </row>
    <row r="105" spans="1:10" x14ac:dyDescent="0.25">
      <c r="A105" s="5"/>
      <c r="B105" s="791"/>
      <c r="C105" s="14" t="s">
        <v>734</v>
      </c>
      <c r="D105" s="282" t="s">
        <v>964</v>
      </c>
      <c r="E105" s="282" t="s">
        <v>974</v>
      </c>
      <c r="F105" s="281" t="str">
        <f t="array" ref="F105">INDEX(Гардеробная_система_2[артикул],MATCH('Гардеробная система'!$C105&amp;'Гардеробная система'!$D105&amp;'Гардеробная система'!$E105,Гардеробная_система_2[Название]&amp;Гардеробная_система_2[цвет]&amp;Гардеробная_система_2[страна],0),0)</f>
        <v>WA0272.VP018.MG0PC.CH</v>
      </c>
      <c r="G105" s="282" t="s">
        <v>1018</v>
      </c>
      <c r="H105" s="325">
        <f t="array" ref="H105">IF($D$13=$U$2,INDEX(Гардеробная_система_2[РРЦ Без НДС],MATCH(F105,Гардеробная_система_2[артикул],0)),IF($D$13=$U$1,INDEX(Гардеробная_система_2[РРЦ с НДС],MATCH(F105,Гардеробная_система_2[артикул],0)),IF($D$13=$U$3,INDEX(Гардеробная_система_2[0 НДС],MATCH(F105,Гардеробная_система_2[артикул],0)),0)))</f>
        <v>2314.86</v>
      </c>
      <c r="I105" s="325">
        <f t="array" ref="I105">H105-H105*$I$13</f>
        <v>2314.86</v>
      </c>
      <c r="J105" s="32"/>
    </row>
    <row r="106" spans="1:10" x14ac:dyDescent="0.25">
      <c r="A106" s="5"/>
      <c r="B106" s="792"/>
      <c r="C106" s="79" t="s">
        <v>740</v>
      </c>
      <c r="D106" s="618" t="s">
        <v>964</v>
      </c>
      <c r="E106" s="618" t="s">
        <v>974</v>
      </c>
      <c r="F106" s="617" t="str">
        <f t="array" ref="F106">INDEX(Гардеробная_система_2[артикул],MATCH('Гардеробная система'!$C106&amp;'Гардеробная система'!$D106&amp;'Гардеробная система'!$E106,Гардеробная_система_2[Название]&amp;Гардеробная_система_2[цвет]&amp;Гардеробная_система_2[страна],0),0)</f>
        <v>WA0273.VP028.MG0PC.CH</v>
      </c>
      <c r="G106" s="618" t="s">
        <v>998</v>
      </c>
      <c r="H106" s="325">
        <f t="array" ref="H106">IF($D$13=$U$2,INDEX(Гардеробная_система_2[РРЦ Без НДС],MATCH(F106,Гардеробная_система_2[артикул],0)),IF($D$13=$U$1,INDEX(Гардеробная_система_2[РРЦ с НДС],MATCH(F106,Гардеробная_система_2[артикул],0)),IF($D$13=$U$3,INDEX(Гардеробная_система_2[0 НДС],MATCH(F106,Гардеробная_система_2[артикул],0)),0)))</f>
        <v>3443.39</v>
      </c>
      <c r="I106" s="325">
        <f t="array" ref="I106">H106-H106*$I$13</f>
        <v>3443.39</v>
      </c>
      <c r="J106" s="32"/>
    </row>
    <row r="107" spans="1:10" hidden="1" x14ac:dyDescent="0.3">
      <c r="A107" s="5"/>
      <c r="B107" s="624"/>
      <c r="C107" s="79" t="s">
        <v>2363</v>
      </c>
      <c r="D107" s="279" t="s">
        <v>964</v>
      </c>
      <c r="E107" s="279" t="s">
        <v>973</v>
      </c>
      <c r="F107" s="281" t="str">
        <f t="array" ref="F107">INDEX(Гардеробная_система_2[артикул],MATCH('Гардеробная система'!$C107&amp;'Гардеробная система'!$D107&amp;'Гардеробная система'!$E107,Гардеробная_система_2[Название]&amp;Гардеробная_система_2[цвет]&amp;Гардеробная_система_2[страна],0),0)</f>
        <v>WA0492.VP000.MG0PC.CU</v>
      </c>
      <c r="G107" s="279" t="s">
        <v>2367</v>
      </c>
      <c r="H107" s="325">
        <f t="array" ref="H107">IF($D$13=$U$2,INDEX(Гардеробная_система_2[РРЦ Без НДС],MATCH(F107,Гардеробная_система_2[артикул],0)),IF($D$13=$U$1,INDEX(Гардеробная_система_2[РРЦ с НДС],MATCH(F107,Гардеробная_система_2[артикул],0)),IF($D$13=$U$3,INDEX(Гардеробная_система_2[0 НДС],MATCH(F107,Гардеробная_система_2[артикул],0)),0)))</f>
        <v>5250</v>
      </c>
      <c r="I107" s="325">
        <f t="array" ref="I107">H107-H107*$I$13</f>
        <v>5250</v>
      </c>
      <c r="J107" s="32"/>
    </row>
    <row r="108" spans="1:10" x14ac:dyDescent="0.3">
      <c r="A108" s="5"/>
      <c r="B108" s="75"/>
      <c r="C108" s="76" t="s">
        <v>1019</v>
      </c>
      <c r="D108" s="76"/>
      <c r="E108" s="76" t="s">
        <v>603</v>
      </c>
      <c r="F108" s="76" t="s">
        <v>603</v>
      </c>
      <c r="G108" s="76" t="s">
        <v>603</v>
      </c>
      <c r="H108" s="76" t="s">
        <v>603</v>
      </c>
      <c r="I108" s="77" t="s">
        <v>603</v>
      </c>
      <c r="J108" s="32"/>
    </row>
    <row r="109" spans="1:10" x14ac:dyDescent="0.25">
      <c r="A109" s="5"/>
      <c r="B109" s="787"/>
      <c r="C109" s="347" t="s">
        <v>1265</v>
      </c>
      <c r="D109" s="281" t="s">
        <v>964</v>
      </c>
      <c r="E109" s="281" t="s">
        <v>966</v>
      </c>
      <c r="F109" s="281" t="str">
        <f t="array" ref="F109">INDEX(Гардеробная_система_2[артикул],MATCH('Гардеробная система'!$C109&amp;'Гардеробная система'!$D109&amp;'Гардеробная система'!$E109,Гардеробная_система_2[Название]&amp;Гардеробная_система_2[цвет]&amp;Гардеробная_система_2[страна],0),0)</f>
        <v>WA0410.VP045.MG0PC.CI</v>
      </c>
      <c r="G109" s="756" t="s">
        <v>1011</v>
      </c>
      <c r="H109" s="323">
        <f t="array" ref="H109">IF($D$13=$U$2,INDEX(Гардеробная_система_2[РРЦ Без НДС],MATCH(F109,Гардеробная_система_2[артикул],0)),IF($D$13=$U$1,INDEX(Гардеробная_система_2[РРЦ с НДС],MATCH(F109,Гардеробная_система_2[артикул],0)),IF($D$13=$U$3,INDEX(Гардеробная_система_2[0 НДС],MATCH(F109,Гардеробная_система_2[артикул],0)),0)))</f>
        <v>4542.45</v>
      </c>
      <c r="I109" s="323">
        <f t="array" ref="I109">H109-H109*$I$13</f>
        <v>4542.45</v>
      </c>
      <c r="J109" s="32"/>
    </row>
    <row r="110" spans="1:10" x14ac:dyDescent="0.25">
      <c r="A110" s="5"/>
      <c r="B110" s="788"/>
      <c r="C110" s="434" t="s">
        <v>683</v>
      </c>
      <c r="D110" s="484" t="s">
        <v>964</v>
      </c>
      <c r="E110" s="484" t="s">
        <v>966</v>
      </c>
      <c r="F110" s="484" t="str">
        <f t="array" ref="F110">INDEX(Гардеробная_система_2[артикул],MATCH('Гардеробная система'!$C110&amp;'Гардеробная система'!$D110&amp;'Гардеробная система'!$E110,Гардеробная_система_2[Название]&amp;Гардеробная_система_2[цвет]&amp;Гардеробная_система_2[страна],0),0)</f>
        <v>WA0337.VP055.MG0PC.CI</v>
      </c>
      <c r="G110" s="757"/>
      <c r="H110" s="431">
        <f t="array" ref="H110">IF($D$13=$U$2,INDEX(Гардеробная_система_2[РРЦ Без НДС],MATCH(F110,Гардеробная_система_2[артикул],0)),IF($D$13=$U$1,INDEX(Гардеробная_система_2[РРЦ с НДС],MATCH(F110,Гардеробная_система_2[артикул],0)),IF($D$13=$U$3,INDEX(Гардеробная_система_2[0 НДС],MATCH(F110,Гардеробная_система_2[артикул],0)),0)))</f>
        <v>4843.72</v>
      </c>
      <c r="I110" s="431">
        <f t="array" ref="I110">H110-H110*$I$13</f>
        <v>4843.72</v>
      </c>
      <c r="J110" s="32"/>
    </row>
    <row r="111" spans="1:10" x14ac:dyDescent="0.25">
      <c r="A111" s="5"/>
      <c r="B111" s="788"/>
      <c r="C111" s="347" t="s">
        <v>1267</v>
      </c>
      <c r="D111" s="281" t="s">
        <v>964</v>
      </c>
      <c r="E111" s="281" t="s">
        <v>966</v>
      </c>
      <c r="F111" s="281" t="str">
        <f t="array" ref="F111">INDEX(Гардеробная_система_2[артикул],MATCH('Гардеробная система'!$C111&amp;'Гардеробная система'!$D111&amp;'Гардеробная система'!$E111,Гардеробная_система_2[Название]&amp;Гардеробная_система_2[цвет]&amp;Гардеробная_система_2[страна],0),0)</f>
        <v>WA0411.VP060.MG0PC.CI</v>
      </c>
      <c r="G111" s="757"/>
      <c r="H111" s="323">
        <f t="array" ref="H111">IF($D$13=$U$2,INDEX(Гардеробная_система_2[РРЦ Без НДС],MATCH(F111,Гардеробная_система_2[артикул],0)),IF($D$13=$U$1,INDEX(Гардеробная_система_2[РРЦ с НДС],MATCH(F111,Гардеробная_система_2[артикул],0)),IF($D$13=$U$3,INDEX(Гардеробная_система_2[0 НДС],MATCH(F111,Гардеробная_система_2[артикул],0)),0)))</f>
        <v>5270.72</v>
      </c>
      <c r="I111" s="323">
        <f t="array" ref="I111">H111-H111*$I$13</f>
        <v>5270.72</v>
      </c>
      <c r="J111" s="32"/>
    </row>
    <row r="112" spans="1:10" x14ac:dyDescent="0.25">
      <c r="A112" s="5"/>
      <c r="B112" s="788"/>
      <c r="C112" s="361" t="s">
        <v>1269</v>
      </c>
      <c r="D112" s="282" t="s">
        <v>964</v>
      </c>
      <c r="E112" s="282" t="s">
        <v>966</v>
      </c>
      <c r="F112" s="281" t="str">
        <f t="array" ref="F112">INDEX(Гардеробная_система_2[артикул],MATCH('Гардеробная система'!$C112&amp;'Гардеробная система'!$D112&amp;'Гардеробная система'!$E112,Гардеробная_система_2[Название]&amp;Гардеробная_система_2[цвет]&amp;Гардеробная_система_2[страна],0),0)</f>
        <v>WA0393.VP045.MG0PC.CI</v>
      </c>
      <c r="G112" s="757"/>
      <c r="H112" s="323">
        <f t="array" ref="H112">IF($D$13=$U$2,INDEX(Гардеробная_система_2[РРЦ Без НДС],MATCH(F112,Гардеробная_система_2[артикул],0)),IF($D$13=$U$1,INDEX(Гардеробная_система_2[РРЦ с НДС],MATCH(F112,Гардеробная_система_2[артикул],0)),IF($D$13=$U$3,INDEX(Гардеробная_система_2[0 НДС],MATCH(F112,Гардеробная_система_2[артикул],0)),0)))</f>
        <v>9936.59</v>
      </c>
      <c r="I112" s="323">
        <f t="array" ref="I112">H112-H112*$I$13</f>
        <v>9936.59</v>
      </c>
      <c r="J112" s="32"/>
    </row>
    <row r="113" spans="1:10" x14ac:dyDescent="0.25">
      <c r="A113" s="5"/>
      <c r="B113" s="789"/>
      <c r="C113" s="361" t="s">
        <v>679</v>
      </c>
      <c r="D113" s="282" t="s">
        <v>964</v>
      </c>
      <c r="E113" s="282" t="s">
        <v>966</v>
      </c>
      <c r="F113" s="281" t="str">
        <f t="array" ref="F113">INDEX(Гардеробная_система_2[артикул],MATCH('Гардеробная система'!$C113&amp;'Гардеробная система'!$D113&amp;'Гардеробная система'!$E113,Гардеробная_система_2[Название]&amp;Гардеробная_система_2[цвет]&amp;Гардеробная_система_2[страна],0),0)</f>
        <v>WA0385.VP060.MG0PC.CI</v>
      </c>
      <c r="G113" s="758"/>
      <c r="H113" s="323">
        <f t="array" ref="H113">IF($D$13=$U$2,INDEX(Гардеробная_система_2[РРЦ Без НДС],MATCH(F113,Гардеробная_система_2[артикул],0)),IF($D$13=$U$1,INDEX(Гардеробная_система_2[РРЦ с НДС],MATCH(F113,Гардеробная_система_2[артикул],0)),IF($D$13=$U$3,INDEX(Гардеробная_система_2[0 НДС],MATCH(F113,Гардеробная_система_2[артикул],0)),0)))</f>
        <v>10553.79</v>
      </c>
      <c r="I113" s="323">
        <f t="array" ref="I113">H113-H113*$I$13</f>
        <v>10553.79</v>
      </c>
      <c r="J113" s="32"/>
    </row>
    <row r="114" spans="1:10" x14ac:dyDescent="0.25">
      <c r="A114" s="5"/>
      <c r="B114" s="734"/>
      <c r="C114" s="348" t="s">
        <v>1271</v>
      </c>
      <c r="D114" s="282" t="s">
        <v>964</v>
      </c>
      <c r="E114" s="282" t="s">
        <v>966</v>
      </c>
      <c r="F114" s="281" t="str">
        <f t="array" ref="F114">INDEX(Гардеробная_система_2[артикул],MATCH('Гардеробная система'!$C114&amp;'Гардеробная система'!$D114&amp;'Гардеробная система'!$E114,Гардеробная_система_2[Название]&amp;Гардеробная_система_2[цвет]&amp;Гардеробная_система_2[страна],0),0)</f>
        <v>WA0412.VP045.MG0PC.CI</v>
      </c>
      <c r="G114" s="756" t="s">
        <v>1011</v>
      </c>
      <c r="H114" s="323">
        <f t="array" ref="H114">IF($D$13=$U$2,INDEX(Гардеробная_система_2[РРЦ Без НДС],MATCH(F114,Гардеробная_система_2[артикул],0)),IF($D$13=$U$1,INDEX(Гардеробная_система_2[РРЦ с НДС],MATCH(F114,Гардеробная_система_2[артикул],0)),IF($D$13=$U$3,INDEX(Гардеробная_система_2[0 НДС],MATCH(F114,Гардеробная_система_2[артикул],0)),0)))</f>
        <v>4172.13</v>
      </c>
      <c r="I114" s="323">
        <f t="array" ref="I114">H114-H114*$I$13</f>
        <v>4172.13</v>
      </c>
      <c r="J114" s="32"/>
    </row>
    <row r="115" spans="1:10" x14ac:dyDescent="0.25">
      <c r="A115" s="5"/>
      <c r="B115" s="737"/>
      <c r="C115" s="435" t="s">
        <v>822</v>
      </c>
      <c r="D115" s="430" t="s">
        <v>964</v>
      </c>
      <c r="E115" s="430" t="s">
        <v>966</v>
      </c>
      <c r="F115" s="484" t="str">
        <f t="array" ref="F115">INDEX(Гардеробная_система_2[артикул],MATCH('Гардеробная система'!$C115&amp;'Гардеробная система'!$D115&amp;'Гардеробная система'!$E115,Гардеробная_система_2[Название]&amp;Гардеробная_система_2[цвет]&amp;Гардеробная_система_2[страна],0),0)</f>
        <v>WA0338.VP055.MG0PC.CI</v>
      </c>
      <c r="G115" s="757"/>
      <c r="H115" s="431">
        <f t="array" ref="H115">IF($D$13=$U$2,INDEX(Гардеробная_система_2[РРЦ Без НДС],MATCH(F115,Гардеробная_система_2[артикул],0)),IF($D$13=$U$1,INDEX(Гардеробная_система_2[РРЦ с НДС],MATCH(F115,Гардеробная_система_2[артикул],0)),IF($D$13=$U$3,INDEX(Гардеробная_система_2[0 НДС],MATCH(F115,Гардеробная_система_2[артикул],0)),0)))</f>
        <v>4493.08</v>
      </c>
      <c r="I115" s="431">
        <f t="array" ref="I115">H115-H115*$I$13</f>
        <v>4493.08</v>
      </c>
      <c r="J115" s="32"/>
    </row>
    <row r="116" spans="1:10" x14ac:dyDescent="0.25">
      <c r="A116" s="5"/>
      <c r="B116" s="737"/>
      <c r="C116" s="348" t="s">
        <v>1273</v>
      </c>
      <c r="D116" s="282" t="s">
        <v>964</v>
      </c>
      <c r="E116" s="282" t="s">
        <v>966</v>
      </c>
      <c r="F116" s="281" t="str">
        <f t="array" ref="F116">INDEX(Гардеробная_система_2[артикул],MATCH('Гардеробная система'!$C116&amp;'Гардеробная система'!$D116&amp;'Гардеробная система'!$E116,Гардеробная_система_2[Название]&amp;Гардеробная_система_2[цвет]&amp;Гардеробная_система_2[страна],0),0)</f>
        <v>WA0413.VP060.MG0PC.CI</v>
      </c>
      <c r="G116" s="757"/>
      <c r="H116" s="323">
        <f t="array" ref="H116">IF($D$13=$U$2,INDEX(Гардеробная_система_2[РРЦ Без НДС],MATCH(F116,Гардеробная_система_2[артикул],0)),IF($D$13=$U$1,INDEX(Гардеробная_система_2[РРЦ с НДС],MATCH(F116,Гардеробная_система_2[артикул],0)),IF($D$13=$U$3,INDEX(Гардеробная_система_2[0 НДС],MATCH(F116,Гардеробная_система_2[артикул],0)),0)))</f>
        <v>4690.58</v>
      </c>
      <c r="I116" s="323">
        <f t="array" ref="I116">H116-H116*$I$13</f>
        <v>4690.58</v>
      </c>
      <c r="J116" s="32"/>
    </row>
    <row r="117" spans="1:10" x14ac:dyDescent="0.25">
      <c r="A117" s="5"/>
      <c r="B117" s="737"/>
      <c r="C117" s="361" t="s">
        <v>1275</v>
      </c>
      <c r="D117" s="282" t="s">
        <v>964</v>
      </c>
      <c r="E117" s="282" t="s">
        <v>966</v>
      </c>
      <c r="F117" s="281" t="str">
        <f t="array" ref="F117">INDEX(Гардеробная_система_2[артикул],MATCH('Гардеробная система'!$C117&amp;'Гардеробная система'!$D117&amp;'Гардеробная система'!$E117,Гардеробная_система_2[Название]&amp;Гардеробная_система_2[цвет]&amp;Гардеробная_система_2[страна],0),0)</f>
        <v>WA0394.VP045.MG0PC.CI</v>
      </c>
      <c r="G117" s="757"/>
      <c r="H117" s="323">
        <f t="array" ref="H117">IF($D$13=$U$2,INDEX(Гардеробная_система_2[РРЦ Без НДС],MATCH(F117,Гардеробная_система_2[артикул],0)),IF($D$13=$U$1,INDEX(Гардеробная_система_2[РРЦ с НДС],MATCH(F117,Гардеробная_система_2[артикул],0)),IF($D$13=$U$3,INDEX(Гардеробная_система_2[0 НДС],MATCH(F117,Гардеробная_система_2[артикул],0)),0)))</f>
        <v>9998.34</v>
      </c>
      <c r="I117" s="323">
        <f t="array" ref="I117">H117-H117*$I$13</f>
        <v>9998.34</v>
      </c>
      <c r="J117" s="32"/>
    </row>
    <row r="118" spans="1:10" x14ac:dyDescent="0.25">
      <c r="A118" s="5"/>
      <c r="B118" s="738"/>
      <c r="C118" s="361" t="s">
        <v>818</v>
      </c>
      <c r="D118" s="282" t="s">
        <v>964</v>
      </c>
      <c r="E118" s="282" t="s">
        <v>966</v>
      </c>
      <c r="F118" s="281" t="str">
        <f t="array" ref="F118">INDEX(Гардеробная_система_2[артикул],MATCH('Гардеробная система'!$C118&amp;'Гардеробная система'!$D118&amp;'Гардеробная система'!$E118,Гардеробная_система_2[Название]&amp;Гардеробная_система_2[цвет]&amp;Гардеробная_система_2[страна],0),0)</f>
        <v>WA0386.VP060.MG0PC.CI</v>
      </c>
      <c r="G118" s="758"/>
      <c r="H118" s="323">
        <f t="array" ref="H118">IF($D$13=$U$2,INDEX(Гардеробная_система_2[РРЦ Без НДС],MATCH(F118,Гардеробная_система_2[артикул],0)),IF($D$13=$U$1,INDEX(Гардеробная_система_2[РРЦ с НДС],MATCH(F118,Гардеробная_система_2[артикул],0)),IF($D$13=$U$3,INDEX(Гардеробная_система_2[0 НДС],MATCH(F118,Гардеробная_система_2[артикул],0)),0)))</f>
        <v>10627.85</v>
      </c>
      <c r="I118" s="323">
        <f t="array" ref="I118">H118-H118*$I$13</f>
        <v>10627.85</v>
      </c>
      <c r="J118" s="32"/>
    </row>
    <row r="119" spans="1:10" x14ac:dyDescent="0.25">
      <c r="A119" s="5"/>
      <c r="B119" s="734"/>
      <c r="C119" s="348" t="s">
        <v>1277</v>
      </c>
      <c r="D119" s="282" t="s">
        <v>964</v>
      </c>
      <c r="E119" s="282" t="s">
        <v>966</v>
      </c>
      <c r="F119" s="281" t="str">
        <f t="array" ref="F119">INDEX(Гардеробная_система_2[артикул],MATCH('Гардеробная система'!$C119&amp;'Гардеробная система'!$D119&amp;'Гардеробная система'!$E119,Гардеробная_система_2[Название]&amp;Гардеробная_система_2[цвет]&amp;Гардеробная_система_2[страна],0),0)</f>
        <v>WA0389.VP045.MG0PC.CI</v>
      </c>
      <c r="G119" s="756" t="s">
        <v>1011</v>
      </c>
      <c r="H119" s="323">
        <f t="array" ref="H119">IF($D$13=$U$2,INDEX(Гардеробная_система_2[РРЦ Без НДС],MATCH(F119,Гардеробная_система_2[артикул],0)),IF($D$13=$U$1,INDEX(Гардеробная_система_2[РРЦ с НДС],MATCH(F119,Гардеробная_система_2[артикул],0)),IF($D$13=$U$3,INDEX(Гардеробная_система_2[0 НДС],MATCH(F119,Гардеробная_система_2[артикул],0)),0)))</f>
        <v>3394.49</v>
      </c>
      <c r="I119" s="323">
        <f t="array" ref="I119">H119-H119*$I$13</f>
        <v>3394.49</v>
      </c>
      <c r="J119" s="32"/>
    </row>
    <row r="120" spans="1:10" ht="19.5" customHeight="1" x14ac:dyDescent="0.25">
      <c r="A120" s="5"/>
      <c r="B120" s="737"/>
      <c r="C120" s="348" t="s">
        <v>1279</v>
      </c>
      <c r="D120" s="282" t="s">
        <v>964</v>
      </c>
      <c r="E120" s="282" t="s">
        <v>966</v>
      </c>
      <c r="F120" s="281" t="str">
        <f t="array" ref="F120">INDEX(Гардеробная_система_2[артикул],MATCH('Гардеробная система'!$C120&amp;'Гардеробная система'!$D120&amp;'Гардеробная система'!$E120,Гардеробная_система_2[Название]&amp;Гардеробная_система_2[цвет]&amp;Гардеробная_система_2[страна],0),0)</f>
        <v>WA0387.VP060.MG0PC.CI</v>
      </c>
      <c r="G120" s="757"/>
      <c r="H120" s="323">
        <f t="array" ref="H120">IF($D$13=$U$2,INDEX(Гардеробная_система_2[РРЦ Без НДС],MATCH(F120,Гардеробная_система_2[артикул],0)),IF($D$13=$U$1,INDEX(Гардеробная_система_2[РРЦ с НДС],MATCH(F120,Гардеробная_система_2[артикул],0)),IF($D$13=$U$3,INDEX(Гардеробная_система_2[0 НДС],MATCH(F120,Гардеробная_система_2[артикул],0)),0)))</f>
        <v>4011.67</v>
      </c>
      <c r="I120" s="323">
        <f t="array" ref="I120">H120-H120*$I$13</f>
        <v>4011.67</v>
      </c>
      <c r="J120" s="32"/>
    </row>
    <row r="121" spans="1:10" x14ac:dyDescent="0.25">
      <c r="A121" s="5"/>
      <c r="B121" s="737"/>
      <c r="C121" s="360" t="s">
        <v>1281</v>
      </c>
      <c r="D121" s="279" t="s">
        <v>964</v>
      </c>
      <c r="E121" s="279" t="s">
        <v>966</v>
      </c>
      <c r="F121" s="281" t="str">
        <f t="array" ref="F121">INDEX(Гардеробная_система_2[артикул],MATCH('Гардеробная система'!$C121&amp;'Гардеробная система'!$D121&amp;'Гардеробная система'!$E121,Гардеробная_система_2[Название]&amp;Гардеробная_система_2[цвет]&amp;Гардеробная_система_2[страна],0),0)</f>
        <v>WA0390.VP045.MG0PC.CI</v>
      </c>
      <c r="G121" s="757"/>
      <c r="H121" s="323">
        <f t="array" ref="H121">IF($D$13=$U$2,INDEX(Гардеробная_система_2[РРЦ Без НДС],MATCH(F121,Гардеробная_система_2[артикул],0)),IF($D$13=$U$1,INDEX(Гардеробная_система_2[РРЦ с НДС],MATCH(F121,Гардеробная_система_2[артикул],0)),IF($D$13=$U$3,INDEX(Гардеробная_система_2[0 НДС],MATCH(F121,Гардеробная_система_2[артикул],0)),0)))</f>
        <v>9798.35</v>
      </c>
      <c r="I121" s="323">
        <f t="array" ref="I121">H121-H121*$I$13</f>
        <v>9798.35</v>
      </c>
      <c r="J121" s="32"/>
    </row>
    <row r="122" spans="1:10" x14ac:dyDescent="0.25">
      <c r="A122" s="5"/>
      <c r="B122" s="738"/>
      <c r="C122" s="360" t="s">
        <v>932</v>
      </c>
      <c r="D122" s="279" t="s">
        <v>964</v>
      </c>
      <c r="E122" s="279" t="s">
        <v>966</v>
      </c>
      <c r="F122" s="281" t="str">
        <f t="array" ref="F122">INDEX(Гардеробная_система_2[артикул],MATCH('Гардеробная система'!$C122&amp;'Гардеробная система'!$D122&amp;'Гардеробная система'!$E122,Гардеробная_система_2[Название]&amp;Гардеробная_система_2[цвет]&amp;Гардеробная_система_2[страна],0),0)</f>
        <v>WA0371.VP060.MG0PC.CI</v>
      </c>
      <c r="G122" s="758"/>
      <c r="H122" s="323">
        <f t="array" ref="H122">IF($D$13=$U$2,INDEX(Гардеробная_система_2[РРЦ Без НДС],MATCH(F122,Гардеробная_система_2[артикул],0)),IF($D$13=$U$1,INDEX(Гардеробная_система_2[РРЦ с НДС],MATCH(F122,Гардеробная_система_2[артикул],0)),IF($D$13=$U$3,INDEX(Гардеробная_система_2[0 НДС],MATCH(F122,Гардеробная_система_2[артикул],0)),0)))</f>
        <v>9988.44</v>
      </c>
      <c r="I122" s="323">
        <f t="array" ref="I122">H122-H122*$I$13</f>
        <v>9988.44</v>
      </c>
      <c r="J122" s="32"/>
    </row>
    <row r="123" spans="1:10" x14ac:dyDescent="0.25">
      <c r="A123" s="5"/>
      <c r="B123" s="83"/>
      <c r="C123" s="76" t="s">
        <v>1020</v>
      </c>
      <c r="D123" s="76"/>
      <c r="E123" s="76" t="s">
        <v>603</v>
      </c>
      <c r="F123" s="76" t="s">
        <v>603</v>
      </c>
      <c r="G123" s="76" t="s">
        <v>603</v>
      </c>
      <c r="H123" s="76" t="s">
        <v>603</v>
      </c>
      <c r="I123" s="77" t="s">
        <v>603</v>
      </c>
      <c r="J123" s="32"/>
    </row>
    <row r="124" spans="1:10" x14ac:dyDescent="0.25">
      <c r="A124" s="5"/>
      <c r="B124" s="803"/>
      <c r="C124" s="347" t="s">
        <v>1467</v>
      </c>
      <c r="D124" s="352" t="s">
        <v>964</v>
      </c>
      <c r="E124" s="352" t="s">
        <v>616</v>
      </c>
      <c r="F124" s="352" t="str">
        <f t="array" ref="F124">INDEX(Гардеробная_система_2[артикул],MATCH('Гардеробная система'!$C124&amp;'Гардеробная система'!$D124&amp;'Гардеробная система'!$E124,Гардеробная_система_2[Название]&amp;Гардеробная_система_2[цвет]&amp;Гардеробная_система_2[страна],0),0)</f>
        <v>WD0418.VP045.MG0PC.RU</v>
      </c>
      <c r="G124" s="768" t="s">
        <v>1011</v>
      </c>
      <c r="H124" s="325">
        <f t="array" ref="H124">IF($D$13=$U$2,INDEX(Гардеробная_система_2[РРЦ Без НДС],MATCH(F124,Гардеробная_система_2[артикул],0)),IF($D$13=$U$1,INDEX(Гардеробная_система_2[РРЦ с НДС],MATCH(F124,Гардеробная_система_2[артикул],0)),IF($D$13=$U$3,INDEX(Гардеробная_система_2[0 НДС],MATCH(F124,Гардеробная_система_2[артикул],0)),0)))</f>
        <v>9886.0300000000007</v>
      </c>
      <c r="I124" s="323">
        <f t="array" ref="I124">H124-H124*$I$13</f>
        <v>9886.0300000000007</v>
      </c>
      <c r="J124" s="32"/>
    </row>
    <row r="125" spans="1:10" x14ac:dyDescent="0.25">
      <c r="A125" s="5"/>
      <c r="B125" s="804"/>
      <c r="C125" s="347" t="s">
        <v>1468</v>
      </c>
      <c r="D125" s="352" t="s">
        <v>964</v>
      </c>
      <c r="E125" s="352" t="s">
        <v>616</v>
      </c>
      <c r="F125" s="352" t="str">
        <f t="array" ref="F125">INDEX(Гардеробная_система_2[артикул],MATCH('Гардеробная система'!$C125&amp;'Гардеробная система'!$D125&amp;'Гардеробная система'!$E125,Гардеробная_система_2[Название]&amp;Гардеробная_система_2[цвет]&amp;Гардеробная_система_2[страна],0),0)</f>
        <v>WD0417.VP045.MG0PC.RU</v>
      </c>
      <c r="G125" s="769"/>
      <c r="H125" s="325">
        <f t="array" ref="H125">IF($D$13=$U$2,INDEX(Гардеробная_система_2[РРЦ Без НДС],MATCH(F125,Гардеробная_система_2[артикул],0)),IF($D$13=$U$1,INDEX(Гардеробная_система_2[РРЦ с НДС],MATCH(F125,Гардеробная_система_2[артикул],0)),IF($D$13=$U$3,INDEX(Гардеробная_система_2[0 НДС],MATCH(F125,Гардеробная_система_2[артикул],0)),0)))</f>
        <v>9886.0300000000007</v>
      </c>
      <c r="I125" s="323">
        <f t="array" ref="I125">H125-H125*$I$13</f>
        <v>9886.0300000000007</v>
      </c>
      <c r="J125" s="32"/>
    </row>
    <row r="126" spans="1:10" x14ac:dyDescent="0.25">
      <c r="A126" s="5"/>
      <c r="B126" s="804"/>
      <c r="C126" s="347" t="s">
        <v>967</v>
      </c>
      <c r="D126" s="281" t="s">
        <v>964</v>
      </c>
      <c r="E126" s="281" t="s">
        <v>616</v>
      </c>
      <c r="F126" s="281" t="str">
        <f t="array" ref="F126">INDEX(Гардеробная_система_2[артикул],MATCH('Гардеробная система'!$C126&amp;'Гардеробная система'!$D126&amp;'Гардеробная система'!$E126,Гардеробная_система_2[Название]&amp;Гардеробная_система_2[цвет]&amp;Гардеробная_система_2[страна],0),0)</f>
        <v>WD0303.VP060.MG0PC.RU</v>
      </c>
      <c r="G126" s="769"/>
      <c r="H126" s="325">
        <f t="array" ref="H126">IF($D$13=$U$2,INDEX(Гардеробная_система_2[РРЦ Без НДС],MATCH(F126,Гардеробная_система_2[артикул],0)),IF($D$13=$U$1,INDEX(Гардеробная_система_2[РРЦ с НДС],MATCH(F126,Гардеробная_система_2[артикул],0)),IF($D$13=$U$3,INDEX(Гардеробная_система_2[0 НДС],MATCH(F126,Гардеробная_система_2[артикул],0)),0)))</f>
        <v>10827.23</v>
      </c>
      <c r="I126" s="323">
        <f t="array" ref="I126">H126-H126*$I$13</f>
        <v>10827.23</v>
      </c>
      <c r="J126" s="32"/>
    </row>
    <row r="127" spans="1:10" x14ac:dyDescent="0.25">
      <c r="A127" s="5"/>
      <c r="B127" s="804"/>
      <c r="C127" s="348" t="s">
        <v>968</v>
      </c>
      <c r="D127" s="282" t="s">
        <v>964</v>
      </c>
      <c r="E127" s="282" t="s">
        <v>616</v>
      </c>
      <c r="F127" s="281" t="str">
        <f t="array" ref="F127">INDEX(Гардеробная_система_2[артикул],MATCH('Гардеробная система'!$C127&amp;'Гардеробная система'!$D127&amp;'Гардеробная система'!$E127,Гардеробная_система_2[Название]&amp;Гардеробная_система_2[цвет]&amp;Гардеробная_система_2[страна],0),0)</f>
        <v>WD0302.VP060.MG0PC.RU</v>
      </c>
      <c r="G127" s="769"/>
      <c r="H127" s="325">
        <f t="array" ref="H127">IF($D$13=$U$2,INDEX(Гардеробная_система_2[РРЦ Без НДС],MATCH(F127,Гардеробная_система_2[артикул],0)),IF($D$13=$U$1,INDEX(Гардеробная_система_2[РРЦ с НДС],MATCH(F127,Гардеробная_система_2[артикул],0)),IF($D$13=$U$3,INDEX(Гардеробная_система_2[0 НДС],MATCH(F127,Гардеробная_система_2[артикул],0)),0)))</f>
        <v>10827.23</v>
      </c>
      <c r="I127" s="323">
        <f t="array" ref="I127">H127-H127*$I$13</f>
        <v>10827.23</v>
      </c>
      <c r="J127" s="32"/>
    </row>
    <row r="128" spans="1:10" x14ac:dyDescent="0.25">
      <c r="A128" s="5"/>
      <c r="B128" s="804"/>
      <c r="C128" s="482" t="s">
        <v>1469</v>
      </c>
      <c r="D128" s="199" t="s">
        <v>964</v>
      </c>
      <c r="E128" s="199" t="s">
        <v>616</v>
      </c>
      <c r="F128" s="645" t="str">
        <f t="array" ref="F128">INDEX(Гардеробная_система_2[артикул],MATCH('Гардеробная система'!$C128&amp;'Гардеробная система'!$D128&amp;'Гардеробная система'!$E128,Гардеробная_система_2[Название]&amp;Гардеробная_система_2[цвет]&amp;Гардеробная_система_2[страна],0),0)</f>
        <v>WD0402.VP045.MG0PC.RU</v>
      </c>
      <c r="G128" s="769"/>
      <c r="H128" s="325">
        <f t="array" ref="H128">IF($D$13=$U$2,INDEX(Гардеробная_система_2[РРЦ Без НДС],MATCH(F128,Гардеробная_система_2[артикул],0)),IF($D$13=$U$1,INDEX(Гардеробная_система_2[РРЦ с НДС],MATCH(F128,Гардеробная_система_2[артикул],0)),IF($D$13=$U$3,INDEX(Гардеробная_система_2[0 НДС],MATCH(F128,Гардеробная_система_2[артикул],0)),0)))</f>
        <v>13646.83</v>
      </c>
      <c r="I128" s="349">
        <f t="array" ref="I128">H128-H128*$I$13</f>
        <v>13646.83</v>
      </c>
      <c r="J128" s="32"/>
    </row>
    <row r="129" spans="1:10" x14ac:dyDescent="0.25">
      <c r="A129" s="5"/>
      <c r="B129" s="804"/>
      <c r="C129" s="482" t="s">
        <v>1470</v>
      </c>
      <c r="D129" s="199" t="s">
        <v>964</v>
      </c>
      <c r="E129" s="199" t="s">
        <v>616</v>
      </c>
      <c r="F129" s="197" t="str">
        <f t="array" ref="F129">INDEX(Гардеробная_система_2[артикул],MATCH('Гардеробная система'!$C129&amp;'Гардеробная система'!$D129&amp;'Гардеробная система'!$E129,Гардеробная_система_2[Название]&amp;Гардеробная_система_2[цвет]&amp;Гардеробная_система_2[страна],0),0)</f>
        <v>WD0401.VP045.MG0PC.RU</v>
      </c>
      <c r="G129" s="769"/>
      <c r="H129" s="349">
        <f t="array" ref="H129">IF($D$13=$U$2,INDEX(Гардеробная_система_2[РРЦ Без НДС],MATCH(F129,Гардеробная_система_2[артикул],0)),IF($D$13=$U$1,INDEX(Гардеробная_система_2[РРЦ с НДС],MATCH(F129,Гардеробная_система_2[артикул],0)),IF($D$13=$U$3,INDEX(Гардеробная_система_2[0 НДС],MATCH(F129,Гардеробная_система_2[артикул],0)),0)))</f>
        <v>13646.83</v>
      </c>
      <c r="I129" s="349">
        <f t="array" ref="I129">H129-H129*$I$13</f>
        <v>13646.83</v>
      </c>
      <c r="J129" s="32"/>
    </row>
    <row r="130" spans="1:10" x14ac:dyDescent="0.25">
      <c r="A130" s="5"/>
      <c r="B130" s="804"/>
      <c r="C130" s="348" t="s">
        <v>970</v>
      </c>
      <c r="D130" s="282" t="s">
        <v>964</v>
      </c>
      <c r="E130" s="282" t="s">
        <v>616</v>
      </c>
      <c r="F130" s="281" t="str">
        <f t="array" ref="F130">INDEX(Гардеробная_система_2[артикул],MATCH('Гардеробная система'!$C130&amp;'Гардеробная система'!$D130&amp;'Гардеробная система'!$E130,Гардеробная_система_2[Название]&amp;Гардеробная_система_2[цвет]&amp;Гардеробная_система_2[страна],0),0)</f>
        <v>WD0363.VP060.MG0PC.RU</v>
      </c>
      <c r="G130" s="769"/>
      <c r="H130" s="325">
        <f t="array" ref="H130">IF($D$13=$U$2,INDEX(Гардеробная_система_2[РРЦ Без НДС],MATCH(F130,Гардеробная_система_2[артикул],0)),IF($D$13=$U$1,INDEX(Гардеробная_система_2[РРЦ с НДС],MATCH(F130,Гардеробная_система_2[артикул],0)),IF($D$13=$U$3,INDEX(Гардеробная_система_2[0 НДС],MATCH(F130,Гардеробная_система_2[артикул],0)),0)))</f>
        <v>13618.64</v>
      </c>
      <c r="I130" s="323">
        <f t="array" ref="I130">H130-H130*$I$13</f>
        <v>13618.64</v>
      </c>
      <c r="J130" s="32"/>
    </row>
    <row r="131" spans="1:10" x14ac:dyDescent="0.25">
      <c r="A131" s="5"/>
      <c r="B131" s="805"/>
      <c r="C131" s="348" t="s">
        <v>971</v>
      </c>
      <c r="D131" s="282" t="s">
        <v>964</v>
      </c>
      <c r="E131" s="282" t="s">
        <v>616</v>
      </c>
      <c r="F131" s="281" t="str">
        <f t="array" ref="F131">INDEX(Гардеробная_система_2[артикул],MATCH('Гардеробная система'!$C131&amp;'Гардеробная система'!$D131&amp;'Гардеробная система'!$E131,Гардеробная_система_2[Название]&amp;Гардеробная_система_2[цвет]&amp;Гардеробная_система_2[страна],0),0)</f>
        <v>WD0362.VP060.MG0PC.RU</v>
      </c>
      <c r="G131" s="770"/>
      <c r="H131" s="325">
        <f t="array" ref="H131">IF($D$13=$U$2,INDEX(Гардеробная_система_2[РРЦ Без НДС],MATCH(F131,Гардеробная_система_2[артикул],0)),IF($D$13=$U$1,INDEX(Гардеробная_система_2[РРЦ с НДС],MATCH(F131,Гардеробная_система_2[артикул],0)),IF($D$13=$U$3,INDEX(Гардеробная_система_2[0 НДС],MATCH(F131,Гардеробная_система_2[артикул],0)),0)))</f>
        <v>13618.64</v>
      </c>
      <c r="I131" s="323">
        <f t="array" ref="I131">H131-H131*$I$13</f>
        <v>13618.64</v>
      </c>
      <c r="J131" s="32"/>
    </row>
    <row r="132" spans="1:10" x14ac:dyDescent="0.25">
      <c r="A132" s="5"/>
      <c r="B132" s="734"/>
      <c r="C132" s="348" t="s">
        <v>786</v>
      </c>
      <c r="D132" s="282" t="s">
        <v>977</v>
      </c>
      <c r="E132" s="282" t="s">
        <v>616</v>
      </c>
      <c r="F132" s="281" t="str">
        <f t="array" ref="F132">INDEX(Гардеробная_система_2[артикул],MATCH('Гардеробная система'!$C132&amp;'Гардеробная система'!$D132&amp;'Гардеробная система'!$E132,Гардеробная_система_2[Название]&amp;Гардеробная_система_2[цвет]&amp;Гардеробная_система_2[страна],0),0)</f>
        <v>WD0383.VP000.DLT00.RU</v>
      </c>
      <c r="G132" s="756" t="s">
        <v>1021</v>
      </c>
      <c r="H132" s="325">
        <f t="array" ref="H132">IF($D$13=$U$2,INDEX(Гардеробная_система_2[РРЦ Без НДС],MATCH(F132,Гардеробная_система_2[артикул],0)),IF($D$13=$U$1,INDEX(Гардеробная_система_2[РРЦ с НДС],MATCH(F132,Гардеробная_система_2[артикул],0)),IF($D$13=$U$3,INDEX(Гардеробная_система_2[0 НДС],MATCH(F132,Гардеробная_система_2[артикул],0)),0)))</f>
        <v>1782.01</v>
      </c>
      <c r="I132" s="323">
        <f t="array" ref="I132">H132-H132*$I$13</f>
        <v>1782.01</v>
      </c>
      <c r="J132" s="32"/>
    </row>
    <row r="133" spans="1:10" x14ac:dyDescent="0.25">
      <c r="A133" s="5"/>
      <c r="B133" s="737"/>
      <c r="C133" s="348" t="s">
        <v>786</v>
      </c>
      <c r="D133" s="282" t="s">
        <v>975</v>
      </c>
      <c r="E133" s="282" t="s">
        <v>616</v>
      </c>
      <c r="F133" s="281" t="str">
        <f t="array" ref="F133">INDEX(Гардеробная_система_2[артикул],MATCH('Гардеробная система'!$C133&amp;'Гардеробная система'!$D133&amp;'Гардеробная система'!$E133,Гардеробная_система_2[Название]&amp;Гардеробная_система_2[цвет]&amp;Гардеробная_система_2[страна],0),0)</f>
        <v>WD0382.VP000.DDT00.RU</v>
      </c>
      <c r="G133" s="757"/>
      <c r="H133" s="325">
        <f t="array" ref="H133">IF($D$13=$U$2,INDEX(Гардеробная_система_2[РРЦ Без НДС],MATCH(F133,Гардеробная_система_2[артикул],0)),IF($D$13=$U$1,INDEX(Гардеробная_система_2[РРЦ с НДС],MATCH(F133,Гардеробная_система_2[артикул],0)),IF($D$13=$U$3,INDEX(Гардеробная_система_2[0 НДС],MATCH(F133,Гардеробная_система_2[артикул],0)),0)))</f>
        <v>1782.01</v>
      </c>
      <c r="I133" s="323">
        <f t="array" ref="I133">H133-H133*$I$13</f>
        <v>1782.01</v>
      </c>
      <c r="J133" s="32"/>
    </row>
    <row r="134" spans="1:10" x14ac:dyDescent="0.25">
      <c r="A134" s="5"/>
      <c r="B134" s="738"/>
      <c r="C134" s="348" t="s">
        <v>786</v>
      </c>
      <c r="D134" s="282" t="s">
        <v>978</v>
      </c>
      <c r="E134" s="282" t="s">
        <v>616</v>
      </c>
      <c r="F134" s="281" t="str">
        <f t="array" ref="F134">INDEX(Гардеробная_система_2[артикул],MATCH('Гардеробная система'!$C134&amp;'Гардеробная система'!$D134&amp;'Гардеробная система'!$E134,Гардеробная_система_2[Название]&amp;Гардеробная_система_2[цвет]&amp;Гардеробная_система_2[страна],0),0)</f>
        <v>WD0384.VP000.TRG00.RU</v>
      </c>
      <c r="G134" s="758"/>
      <c r="H134" s="325">
        <f t="array" ref="H134">IF($D$13=$U$2,INDEX(Гардеробная_система_2[РРЦ Без НДС],MATCH(F134,Гардеробная_система_2[артикул],0)),IF($D$13=$U$1,INDEX(Гардеробная_система_2[РРЦ с НДС],MATCH(F134,Гардеробная_система_2[артикул],0)),IF($D$13=$U$3,INDEX(Гардеробная_система_2[0 НДС],MATCH(F134,Гардеробная_система_2[артикул],0)),0)))</f>
        <v>3454.32</v>
      </c>
      <c r="I134" s="323">
        <f t="array" ref="I134">H134-H134*$I$13</f>
        <v>3454.32</v>
      </c>
      <c r="J134" s="32"/>
    </row>
    <row r="135" spans="1:10" x14ac:dyDescent="0.25">
      <c r="A135" s="5"/>
      <c r="B135" s="734"/>
      <c r="C135" s="348" t="s">
        <v>1471</v>
      </c>
      <c r="D135" s="351" t="s">
        <v>977</v>
      </c>
      <c r="E135" s="351" t="s">
        <v>616</v>
      </c>
      <c r="F135" s="352" t="str">
        <f t="array" ref="F135">INDEX(Гардеробная_система_2[артикул],MATCH('Гардеробная система'!$C135&amp;'Гардеробная система'!$D135&amp;'Гардеробная система'!$E135,Гардеробная_система_2[Название]&amp;Гардеробная_система_2[цвет]&amp;Гардеробная_система_2[страна],0),0)</f>
        <v>WD0399.VP045.DLT00.RU</v>
      </c>
      <c r="G135" s="756" t="s">
        <v>1014</v>
      </c>
      <c r="H135" s="325">
        <f t="array" ref="H135">IF($D$13=$U$2,INDEX(Гардеробная_система_2[РРЦ Без НДС],MATCH(F135,Гардеробная_система_2[артикул],0)),IF($D$13=$U$1,INDEX(Гардеробная_система_2[РРЦ с НДС],MATCH(F135,Гардеробная_система_2[артикул],0)),IF($D$13=$U$3,INDEX(Гардеробная_система_2[0 НДС],MATCH(F135,Гардеробная_система_2[артикул],0)),0)))</f>
        <v>1807.25</v>
      </c>
      <c r="I135" s="323">
        <f t="array" ref="I135">H135-H135*$I$13</f>
        <v>1807.25</v>
      </c>
      <c r="J135" s="32"/>
    </row>
    <row r="136" spans="1:10" x14ac:dyDescent="0.25">
      <c r="A136" s="5"/>
      <c r="B136" s="737"/>
      <c r="C136" s="348" t="s">
        <v>1471</v>
      </c>
      <c r="D136" s="351" t="s">
        <v>975</v>
      </c>
      <c r="E136" s="351" t="s">
        <v>616</v>
      </c>
      <c r="F136" s="352" t="str">
        <f t="array" ref="F136">INDEX(Гардеробная_система_2[артикул],MATCH('Гардеробная система'!$C136&amp;'Гардеробная система'!$D136&amp;'Гардеробная система'!$E136,Гардеробная_система_2[Название]&amp;Гардеробная_система_2[цвет]&amp;Гардеробная_система_2[страна],0),0)</f>
        <v>WD0398.VP045.DDT00.RU</v>
      </c>
      <c r="G136" s="758"/>
      <c r="H136" s="325">
        <f t="array" ref="H136">IF($D$13=$U$2,INDEX(Гардеробная_система_2[РРЦ Без НДС],MATCH(F136,Гардеробная_система_2[артикул],0)),IF($D$13=$U$1,INDEX(Гардеробная_система_2[РРЦ с НДС],MATCH(F136,Гардеробная_система_2[артикул],0)),IF($D$13=$U$3,INDEX(Гардеробная_система_2[0 НДС],MATCH(F136,Гардеробная_система_2[артикул],0)),0)))</f>
        <v>1807.25</v>
      </c>
      <c r="I136" s="323">
        <f t="array" ref="I136">H136-H136*$I$13</f>
        <v>1807.25</v>
      </c>
      <c r="J136" s="32"/>
    </row>
    <row r="137" spans="1:10" x14ac:dyDescent="0.25">
      <c r="A137" s="5"/>
      <c r="B137" s="737"/>
      <c r="C137" s="348" t="s">
        <v>829</v>
      </c>
      <c r="D137" s="282" t="s">
        <v>977</v>
      </c>
      <c r="E137" s="282" t="s">
        <v>616</v>
      </c>
      <c r="F137" s="281" t="str">
        <f t="array" ref="F137">INDEX(Гардеробная_система_2[артикул],MATCH('Гардеробная система'!$C137&amp;'Гардеробная система'!$D137&amp;'Гардеробная система'!$E137,Гардеробная_система_2[Название]&amp;Гардеробная_система_2[цвет]&amp;Гардеробная_система_2[страна],0),0)</f>
        <v>WD0325.VP060.DLT00.RU</v>
      </c>
      <c r="G137" s="756" t="s">
        <v>1014</v>
      </c>
      <c r="H137" s="325">
        <f t="array" ref="H137">IF($D$13=$U$2,INDEX(Гардеробная_система_2[РРЦ Без НДС],MATCH(F137,Гардеробная_система_2[артикул],0)),IF($D$13=$U$1,INDEX(Гардеробная_система_2[РРЦ с НДС],MATCH(F137,Гардеробная_система_2[артикул],0)),IF($D$13=$U$3,INDEX(Гардеробная_система_2[0 НДС],MATCH(F137,Гардеробная_система_2[артикул],0)),0)))</f>
        <v>2078.4899999999998</v>
      </c>
      <c r="I137" s="323">
        <f t="array" ref="I137">H137-H137*$I$13</f>
        <v>2078.4899999999998</v>
      </c>
      <c r="J137" s="32"/>
    </row>
    <row r="138" spans="1:10" x14ac:dyDescent="0.25">
      <c r="A138" s="5"/>
      <c r="B138" s="738"/>
      <c r="C138" s="348" t="s">
        <v>829</v>
      </c>
      <c r="D138" s="282" t="s">
        <v>975</v>
      </c>
      <c r="E138" s="282" t="s">
        <v>616</v>
      </c>
      <c r="F138" s="281" t="str">
        <f t="array" ref="F138">INDEX(Гардеробная_система_2[артикул],MATCH('Гардеробная система'!$C138&amp;'Гардеробная система'!$D138&amp;'Гардеробная система'!$E138,Гардеробная_система_2[Название]&amp;Гардеробная_система_2[цвет]&amp;Гардеробная_система_2[страна],0),0)</f>
        <v>WD0324.VP060.DDT00.RU</v>
      </c>
      <c r="G138" s="758"/>
      <c r="H138" s="325">
        <f t="array" ref="H138">IF($D$13=$U$2,INDEX(Гардеробная_система_2[РРЦ Без НДС],MATCH(F138,Гардеробная_система_2[артикул],0)),IF($D$13=$U$1,INDEX(Гардеробная_система_2[РРЦ с НДС],MATCH(F138,Гардеробная_система_2[артикул],0)),IF($D$13=$U$3,INDEX(Гардеробная_система_2[0 НДС],MATCH(F138,Гардеробная_система_2[артикул],0)),0)))</f>
        <v>2078.4899999999998</v>
      </c>
      <c r="I138" s="323">
        <f t="array" ref="I138">H138-H138*$I$13</f>
        <v>2078.4899999999998</v>
      </c>
      <c r="J138" s="32"/>
    </row>
    <row r="139" spans="1:10" s="481" customFormat="1" ht="21.95" customHeight="1" x14ac:dyDescent="0.25">
      <c r="A139" s="259"/>
      <c r="B139" s="756"/>
      <c r="C139" s="348" t="s">
        <v>980</v>
      </c>
      <c r="D139" s="475" t="s">
        <v>964</v>
      </c>
      <c r="E139" s="475" t="s">
        <v>616</v>
      </c>
      <c r="F139" s="476" t="str">
        <f t="array" ref="F139">INDEX(Гардеробная_система_2[артикул],MATCH('Гардеробная система'!$C139&amp;'Гардеробная система'!$D139&amp;'Гардеробная система'!$E139,Гардеробная_система_2[Название]&amp;Гардеробная_система_2[цвет]&amp;Гардеробная_система_2[страна],0),0)</f>
        <v>WD0469.VP060.MG0PC.RU</v>
      </c>
      <c r="G139" s="756" t="s">
        <v>1013</v>
      </c>
      <c r="H139" s="325">
        <f t="array" ref="H139">IF($D$13=$U$2,INDEX(Гардеробная_система_2[РРЦ Без НДС],MATCH(F139,Гардеробная_система_2[артикул],0)),IF($D$13=$U$1,INDEX(Гардеробная_система_2[РРЦ с НДС],MATCH(F139,Гардеробная_система_2[артикул],0)),IF($D$13=$U$3,INDEX(Гардеробная_система_2[0 НДС],MATCH(F139,Гардеробная_система_2[артикул],0)),0)))</f>
        <v>21001.17</v>
      </c>
      <c r="I139" s="323">
        <f t="array" ref="I139">H139-H139*$I$13</f>
        <v>21001.17</v>
      </c>
      <c r="J139" s="480"/>
    </row>
    <row r="140" spans="1:10" s="481" customFormat="1" ht="21.95" customHeight="1" x14ac:dyDescent="0.25">
      <c r="A140" s="259"/>
      <c r="B140" s="758"/>
      <c r="C140" s="348" t="s">
        <v>981</v>
      </c>
      <c r="D140" s="475" t="s">
        <v>964</v>
      </c>
      <c r="E140" s="475" t="s">
        <v>616</v>
      </c>
      <c r="F140" s="476" t="str">
        <f t="array" ref="F140">INDEX(Гардеробная_система_2[артикул],MATCH('Гардеробная система'!$C140&amp;'Гардеробная система'!$D140&amp;'Гардеробная система'!$E140,Гардеробная_система_2[Название]&amp;Гардеробная_система_2[цвет]&amp;Гардеробная_система_2[страна],0),0)</f>
        <v>WD0468.VP060.MG0PC.RU</v>
      </c>
      <c r="G140" s="758"/>
      <c r="H140" s="325">
        <f t="array" ref="H140">IF($D$13=$U$2,INDEX(Гардеробная_система_2[РРЦ Без НДС],MATCH(F140,Гардеробная_система_2[артикул],0)),IF($D$13=$U$1,INDEX(Гардеробная_система_2[РРЦ с НДС],MATCH(F140,Гардеробная_система_2[артикул],0)),IF($D$13=$U$3,INDEX(Гардеробная_система_2[0 НДС],MATCH(F140,Гардеробная_система_2[артикул],0)),0)))</f>
        <v>21001.17</v>
      </c>
      <c r="I140" s="323">
        <f t="array" ref="I140">H140-H140*$I$13</f>
        <v>21001.17</v>
      </c>
      <c r="J140" s="480"/>
    </row>
    <row r="141" spans="1:10" x14ac:dyDescent="0.25">
      <c r="A141" s="5"/>
      <c r="B141" s="734"/>
      <c r="C141" s="348" t="s">
        <v>982</v>
      </c>
      <c r="D141" s="282" t="s">
        <v>964</v>
      </c>
      <c r="E141" s="282" t="s">
        <v>616</v>
      </c>
      <c r="F141" s="281" t="str">
        <f t="array" ref="F141">INDEX(Гардеробная_система_2[артикул],MATCH('Гардеробная система'!$C141&amp;'Гардеробная система'!$D141&amp;'Гардеробная система'!$E141,Гардеробная_система_2[Название]&amp;Гардеробная_система_2[цвет]&amp;Гардеробная_система_2[страна],0),0)</f>
        <v>WD0306.VP060.MG0PC.RU</v>
      </c>
      <c r="G141" s="756" t="s">
        <v>1018</v>
      </c>
      <c r="H141" s="325">
        <f t="array" ref="H141">IF($D$13=$U$2,INDEX(Гардеробная_система_2[РРЦ Без НДС],MATCH(F141,Гардеробная_система_2[артикул],0)),IF($D$13=$U$1,INDEX(Гардеробная_система_2[РРЦ с НДС],MATCH(F141,Гардеробная_система_2[артикул],0)),IF($D$13=$U$3,INDEX(Гардеробная_система_2[0 НДС],MATCH(F141,Гардеробная_система_2[артикул],0)),0)))</f>
        <v>2140.5100000000002</v>
      </c>
      <c r="I141" s="323">
        <f t="array" ref="I141">H141-H141*$I$13</f>
        <v>2140.5100000000002</v>
      </c>
      <c r="J141" s="32"/>
    </row>
    <row r="142" spans="1:10" x14ac:dyDescent="0.25">
      <c r="A142" s="5"/>
      <c r="B142" s="738"/>
      <c r="C142" s="348" t="s">
        <v>983</v>
      </c>
      <c r="D142" s="282" t="s">
        <v>964</v>
      </c>
      <c r="E142" s="282" t="s">
        <v>616</v>
      </c>
      <c r="F142" s="281" t="str">
        <f t="array" ref="F142">INDEX(Гардеробная_система_2[артикул],MATCH('Гардеробная система'!$C142&amp;'Гардеробная система'!$D142&amp;'Гардеробная система'!$E142,Гардеробная_система_2[Название]&amp;Гардеробная_система_2[цвет]&amp;Гардеробная_система_2[страна],0),0)</f>
        <v>WD0305.VP060.MG0PC.RU</v>
      </c>
      <c r="G142" s="758"/>
      <c r="H142" s="325">
        <f t="array" ref="H142">IF($D$13=$U$2,INDEX(Гардеробная_система_2[РРЦ Без НДС],MATCH(F142,Гардеробная_система_2[артикул],0)),IF($D$13=$U$1,INDEX(Гардеробная_система_2[РРЦ с НДС],MATCH(F142,Гардеробная_система_2[артикул],0)),IF($D$13=$U$3,INDEX(Гардеробная_система_2[0 НДС],MATCH(F142,Гардеробная_система_2[артикул],0)),0)))</f>
        <v>2140.5100000000002</v>
      </c>
      <c r="I142" s="323">
        <f t="array" ref="I142">H142-H142*$I$13</f>
        <v>2140.5100000000002</v>
      </c>
      <c r="J142" s="32"/>
    </row>
    <row r="143" spans="1:10" x14ac:dyDescent="0.25">
      <c r="A143" s="5"/>
      <c r="B143" s="734"/>
      <c r="C143" s="348" t="s">
        <v>1472</v>
      </c>
      <c r="D143" s="351" t="s">
        <v>964</v>
      </c>
      <c r="E143" s="351" t="s">
        <v>616</v>
      </c>
      <c r="F143" s="352" t="str">
        <f t="array" ref="F143">INDEX(Гардеробная_система_2[артикул],MATCH('Гардеробная система'!$C143&amp;'Гардеробная система'!$D143&amp;'Гардеробная система'!$E143,Гардеробная_система_2[Название]&amp;Гардеробная_система_2[цвет]&amp;Гардеробная_система_2[страна],0),0)</f>
        <v>WD0405.VP045.MG0PC.RU</v>
      </c>
      <c r="G143" s="756" t="s">
        <v>1011</v>
      </c>
      <c r="H143" s="325">
        <f t="array" ref="H143">IF($D$13=$U$2,INDEX(Гардеробная_система_2[РРЦ Без НДС],MATCH(F143,Гардеробная_система_2[артикул],0)),IF($D$13=$U$1,INDEX(Гардеробная_система_2[РРЦ с НДС],MATCH(F143,Гардеробная_система_2[артикул],0)),IF($D$13=$U$3,INDEX(Гардеробная_система_2[0 НДС],MATCH(F143,Гардеробная_система_2[артикул],0)),0)))</f>
        <v>4926.1000000000004</v>
      </c>
      <c r="I143" s="323">
        <f t="array" ref="I143">H143-H143*$I$13</f>
        <v>4926.1000000000004</v>
      </c>
      <c r="J143" s="32"/>
    </row>
    <row r="144" spans="1:10" x14ac:dyDescent="0.25">
      <c r="A144" s="5"/>
      <c r="B144" s="737"/>
      <c r="C144" s="348" t="s">
        <v>1473</v>
      </c>
      <c r="D144" s="351" t="s">
        <v>964</v>
      </c>
      <c r="E144" s="351" t="s">
        <v>616</v>
      </c>
      <c r="F144" s="352" t="str">
        <f t="array" ref="F144">INDEX(Гардеробная_система_2[артикул],MATCH('Гардеробная система'!$C144&amp;'Гардеробная система'!$D144&amp;'Гардеробная система'!$E144,Гардеробная_система_2[Название]&amp;Гардеробная_система_2[цвет]&amp;Гардеробная_система_2[страна],0),0)</f>
        <v>WD0404.VP045.MG0PC.RU</v>
      </c>
      <c r="G144" s="758"/>
      <c r="H144" s="325">
        <f t="array" ref="H144">IF($D$13=$U$2,INDEX(Гардеробная_система_2[РРЦ Без НДС],MATCH(F144,Гардеробная_система_2[артикул],0)),IF($D$13=$U$1,INDEX(Гардеробная_система_2[РРЦ с НДС],MATCH(F144,Гардеробная_система_2[артикул],0)),IF($D$13=$U$3,INDEX(Гардеробная_система_2[0 НДС],MATCH(F144,Гардеробная_система_2[артикул],0)),0)))</f>
        <v>4926.1000000000004</v>
      </c>
      <c r="I144" s="323">
        <f t="array" ref="I144">H144-H144*$I$13</f>
        <v>4926.1000000000004</v>
      </c>
      <c r="J144" s="32"/>
    </row>
    <row r="145" spans="1:10" x14ac:dyDescent="0.25">
      <c r="A145" s="5"/>
      <c r="B145" s="737"/>
      <c r="C145" s="348" t="s">
        <v>985</v>
      </c>
      <c r="D145" s="282" t="s">
        <v>964</v>
      </c>
      <c r="E145" s="282" t="s">
        <v>616</v>
      </c>
      <c r="F145" s="281" t="str">
        <f t="array" ref="F145">INDEX(Гардеробная_система_2[артикул],MATCH('Гардеробная система'!$C145&amp;'Гардеробная система'!$D145&amp;'Гардеробная система'!$E145,Гардеробная_система_2[Название]&amp;Гардеробная_система_2[цвет]&amp;Гардеробная_система_2[страна],0),0)</f>
        <v>WD0329.VP060.MG0PC.RU</v>
      </c>
      <c r="G145" s="756" t="s">
        <v>1011</v>
      </c>
      <c r="H145" s="325">
        <f t="array" ref="H145">IF($D$13=$U$2,INDEX(Гардеробная_система_2[РРЦ Без НДС],MATCH(F145,Гардеробная_система_2[артикул],0)),IF($D$13=$U$1,INDEX(Гардеробная_система_2[РРЦ с НДС],MATCH(F145,Гардеробная_система_2[артикул],0)),IF($D$13=$U$3,INDEX(Гардеробная_система_2[0 НДС],MATCH(F145,Гардеробная_система_2[артикул],0)),0)))</f>
        <v>5236.57</v>
      </c>
      <c r="I145" s="323">
        <f t="array" ref="I145">H145-H145*$I$13</f>
        <v>5236.57</v>
      </c>
      <c r="J145" s="32"/>
    </row>
    <row r="146" spans="1:10" x14ac:dyDescent="0.25">
      <c r="A146" s="5"/>
      <c r="B146" s="738"/>
      <c r="C146" s="348" t="s">
        <v>986</v>
      </c>
      <c r="D146" s="282" t="s">
        <v>964</v>
      </c>
      <c r="E146" s="282" t="s">
        <v>616</v>
      </c>
      <c r="F146" s="281" t="str">
        <f t="array" ref="F146">INDEX(Гардеробная_система_2[артикул],MATCH('Гардеробная система'!$C146&amp;'Гардеробная система'!$D146&amp;'Гардеробная система'!$E146,Гардеробная_система_2[Название]&amp;Гардеробная_система_2[цвет]&amp;Гардеробная_система_2[страна],0),0)</f>
        <v>WD0328.VP060.MG0PC.RU</v>
      </c>
      <c r="G146" s="758"/>
      <c r="H146" s="325">
        <f t="array" ref="H146">IF($D$13=$U$2,INDEX(Гардеробная_система_2[РРЦ Без НДС],MATCH(F146,Гардеробная_система_2[артикул],0)),IF($D$13=$U$1,INDEX(Гардеробная_система_2[РРЦ с НДС],MATCH(F146,Гардеробная_система_2[артикул],0)),IF($D$13=$U$3,INDEX(Гардеробная_система_2[0 НДС],MATCH(F146,Гардеробная_система_2[артикул],0)),0)))</f>
        <v>5236.57</v>
      </c>
      <c r="I146" s="323">
        <f t="array" ref="I146">H146-H146*$I$13</f>
        <v>5236.57</v>
      </c>
      <c r="J146" s="32"/>
    </row>
    <row r="147" spans="1:10" x14ac:dyDescent="0.25">
      <c r="A147" s="5"/>
      <c r="B147" s="734"/>
      <c r="C147" s="348" t="s">
        <v>914</v>
      </c>
      <c r="D147" s="282" t="s">
        <v>977</v>
      </c>
      <c r="E147" s="282" t="s">
        <v>616</v>
      </c>
      <c r="F147" s="281" t="str">
        <f t="array" ref="F147">INDEX(Гардеробная_система_2[артикул],MATCH('Гардеробная система'!$C147&amp;'Гардеробная система'!$D147&amp;'Гардеробная система'!$E147,Гардеробная_система_2[Название]&amp;Гардеробная_система_2[цвет]&amp;Гардеробная_система_2[страна],0),0)</f>
        <v>WD0745.VR036.DLT00.RU</v>
      </c>
      <c r="G147" s="756" t="s">
        <v>1003</v>
      </c>
      <c r="H147" s="325">
        <f t="array" ref="H147">IF($D$13=$U$2,INDEX(Гардеробная_система_2[РРЦ Без НДС],MATCH(F147,Гардеробная_система_2[артикул],0)),IF($D$13=$U$1,INDEX(Гардеробная_система_2[РРЦ с НДС],MATCH(F147,Гардеробная_система_2[артикул],0)),IF($D$13=$U$3,INDEX(Гардеробная_система_2[0 НДС],MATCH(F147,Гардеробная_система_2[артикул],0)),0)))</f>
        <v>1352.97</v>
      </c>
      <c r="I147" s="323">
        <f t="array" ref="I147">H147-H147*$I$13</f>
        <v>1352.97</v>
      </c>
      <c r="J147" s="32"/>
    </row>
    <row r="148" spans="1:10" x14ac:dyDescent="0.25">
      <c r="A148" s="5"/>
      <c r="B148" s="737"/>
      <c r="C148" s="348" t="s">
        <v>914</v>
      </c>
      <c r="D148" s="282" t="s">
        <v>975</v>
      </c>
      <c r="E148" s="282" t="s">
        <v>616</v>
      </c>
      <c r="F148" s="281" t="str">
        <f t="array" ref="F148">INDEX(Гардеробная_система_2[артикул],MATCH('Гардеробная система'!$C148&amp;'Гардеробная система'!$D148&amp;'Гардеробная система'!$E148,Гардеробная_система_2[Название]&amp;Гардеробная_система_2[цвет]&amp;Гардеробная_система_2[страна],0),0)</f>
        <v>WD0744.VR036.DDT00.RU</v>
      </c>
      <c r="G148" s="757"/>
      <c r="H148" s="325">
        <f t="array" ref="H148">IF($D$13=$U$2,INDEX(Гардеробная_система_2[РРЦ Без НДС],MATCH(F148,Гардеробная_система_2[артикул],0)),IF($D$13=$U$1,INDEX(Гардеробная_система_2[РРЦ с НДС],MATCH(F148,Гардеробная_система_2[артикул],0)),IF($D$13=$U$3,INDEX(Гардеробная_система_2[0 НДС],MATCH(F148,Гардеробная_система_2[артикул],0)),0)))</f>
        <v>1352.97</v>
      </c>
      <c r="I148" s="323">
        <f t="array" ref="I148">H148-H148*$I$13</f>
        <v>1352.97</v>
      </c>
      <c r="J148" s="32"/>
    </row>
    <row r="149" spans="1:10" x14ac:dyDescent="0.25">
      <c r="A149" s="5"/>
      <c r="B149" s="737"/>
      <c r="C149" s="348" t="s">
        <v>918</v>
      </c>
      <c r="D149" s="282" t="s">
        <v>977</v>
      </c>
      <c r="E149" s="282" t="s">
        <v>616</v>
      </c>
      <c r="F149" s="281" t="str">
        <f t="array" ref="F149">INDEX(Гардеробная_система_2[артикул],MATCH('Гардеробная система'!$C149&amp;'Гардеробная система'!$D149&amp;'Гардеробная система'!$E149,Гардеробная_система_2[Название]&amp;Гардеробная_система_2[цвет]&amp;Гардеробная_система_2[страна],0),0)</f>
        <v>WD0735.VR046.DLT00.RU</v>
      </c>
      <c r="G149" s="757"/>
      <c r="H149" s="325">
        <f t="array" ref="H149">IF($D$13=$U$2,INDEX(Гардеробная_система_2[РРЦ Без НДС],MATCH(F149,Гардеробная_система_2[артикул],0)),IF($D$13=$U$1,INDEX(Гардеробная_система_2[РРЦ с НДС],MATCH(F149,Гардеробная_система_2[артикул],0)),IF($D$13=$U$3,INDEX(Гардеробная_система_2[0 НДС],MATCH(F149,Гардеробная_система_2[артикул],0)),0)))</f>
        <v>1480.41</v>
      </c>
      <c r="I149" s="323">
        <f t="array" ref="I149">H149-H149*$I$13</f>
        <v>1480.41</v>
      </c>
      <c r="J149" s="32"/>
    </row>
    <row r="150" spans="1:10" x14ac:dyDescent="0.25">
      <c r="A150" s="5"/>
      <c r="B150" s="738"/>
      <c r="C150" s="348" t="s">
        <v>918</v>
      </c>
      <c r="D150" s="282" t="s">
        <v>975</v>
      </c>
      <c r="E150" s="282" t="s">
        <v>616</v>
      </c>
      <c r="F150" s="281" t="str">
        <f t="array" ref="F150">INDEX(Гардеробная_система_2[артикул],MATCH('Гардеробная система'!$C150&amp;'Гардеробная система'!$D150&amp;'Гардеробная система'!$E150,Гардеробная_система_2[Название]&amp;Гардеробная_система_2[цвет]&amp;Гардеробная_система_2[страна],0),0)</f>
        <v>WD0734.VR046.DDT00.RU</v>
      </c>
      <c r="G150" s="758"/>
      <c r="H150" s="325">
        <f t="array" ref="H150">IF($D$13=$U$2,INDEX(Гардеробная_система_2[РРЦ Без НДС],MATCH(F150,Гардеробная_система_2[артикул],0)),IF($D$13=$U$1,INDEX(Гардеробная_система_2[РРЦ с НДС],MATCH(F150,Гардеробная_система_2[артикул],0)),IF($D$13=$U$3,INDEX(Гардеробная_система_2[0 НДС],MATCH(F150,Гардеробная_система_2[артикул],0)),0)))</f>
        <v>1480.41</v>
      </c>
      <c r="I150" s="323">
        <f t="array" ref="I150">H150-H150*$I$13</f>
        <v>1480.41</v>
      </c>
      <c r="J150" s="32"/>
    </row>
    <row r="151" spans="1:10" x14ac:dyDescent="0.25">
      <c r="A151" s="5"/>
      <c r="B151" s="734"/>
      <c r="C151" s="348" t="s">
        <v>1474</v>
      </c>
      <c r="D151" s="351" t="s">
        <v>964</v>
      </c>
      <c r="E151" s="351" t="s">
        <v>616</v>
      </c>
      <c r="F151" s="352" t="str">
        <f t="array" ref="F151">INDEX(Гардеробная_система_2[артикул],MATCH('Гардеробная система'!$C151&amp;'Гардеробная система'!$D151&amp;'Гардеробная система'!$E151,Гардеробная_система_2[Название]&amp;Гардеробная_система_2[цвет]&amp;Гардеробная_система_2[страна],0),0)</f>
        <v>WD0415.VP045.MG0PC.RU</v>
      </c>
      <c r="G151" s="756" t="s">
        <v>1011</v>
      </c>
      <c r="H151" s="325">
        <f t="array" ref="H151">IF($D$13=$U$2,INDEX(Гардеробная_система_2[РРЦ Без НДС],MATCH(F151,Гардеробная_система_2[артикул],0)),IF($D$13=$U$1,INDEX(Гардеробная_система_2[РРЦ с НДС],MATCH(F151,Гардеробная_система_2[артикул],0)),IF($D$13=$U$3,INDEX(Гардеробная_система_2[0 НДС],MATCH(F151,Гардеробная_система_2[артикул],0)),0)))</f>
        <v>7432.76</v>
      </c>
      <c r="I151" s="323">
        <f t="array" ref="I151">H151-H151*$I$13</f>
        <v>7432.76</v>
      </c>
      <c r="J151" s="32"/>
    </row>
    <row r="152" spans="1:10" x14ac:dyDescent="0.25">
      <c r="A152" s="5"/>
      <c r="B152" s="737"/>
      <c r="C152" s="348" t="s">
        <v>1475</v>
      </c>
      <c r="D152" s="351" t="s">
        <v>964</v>
      </c>
      <c r="E152" s="351" t="s">
        <v>616</v>
      </c>
      <c r="F152" s="352" t="str">
        <f t="array" ref="F152">INDEX(Гардеробная_система_2[артикул],MATCH('Гардеробная система'!$C152&amp;'Гардеробная система'!$D152&amp;'Гардеробная система'!$E152,Гардеробная_система_2[Название]&amp;Гардеробная_система_2[цвет]&amp;Гардеробная_система_2[страна],0),0)</f>
        <v>WD0414.VP045.MG0PC.RU</v>
      </c>
      <c r="G152" s="757"/>
      <c r="H152" s="325">
        <f t="array" ref="H152">IF($D$13=$U$2,INDEX(Гардеробная_система_2[РРЦ Без НДС],MATCH(F152,Гардеробная_система_2[артикул],0)),IF($D$13=$U$1,INDEX(Гардеробная_система_2[РРЦ с НДС],MATCH(F152,Гардеробная_система_2[артикул],0)),IF($D$13=$U$3,INDEX(Гардеробная_система_2[0 НДС],MATCH(F152,Гардеробная_система_2[артикул],0)),0)))</f>
        <v>7432.76</v>
      </c>
      <c r="I152" s="323">
        <f t="array" ref="I152">H152-H152*$I$13</f>
        <v>7432.76</v>
      </c>
      <c r="J152" s="32"/>
    </row>
    <row r="153" spans="1:10" x14ac:dyDescent="0.25">
      <c r="A153" s="5"/>
      <c r="B153" s="737"/>
      <c r="C153" s="348" t="s">
        <v>988</v>
      </c>
      <c r="D153" s="282" t="s">
        <v>964</v>
      </c>
      <c r="E153" s="282" t="s">
        <v>616</v>
      </c>
      <c r="F153" s="281" t="str">
        <f t="array" ref="F153">INDEX(Гардеробная_система_2[артикул],MATCH('Гардеробная система'!$C153&amp;'Гардеробная система'!$D153&amp;'Гардеробная система'!$E153,Гардеробная_система_2[Название]&amp;Гардеробная_система_2[цвет]&amp;Гардеробная_система_2[страна],0),0)</f>
        <v>WD0301.VP060.MG0PC.RU</v>
      </c>
      <c r="G153" s="757"/>
      <c r="H153" s="325">
        <f t="array" ref="H153">IF($D$13=$U$2,INDEX(Гардеробная_система_2[РРЦ Без НДС],MATCH(F153,Гардеробная_система_2[артикул],0)),IF($D$13=$U$1,INDEX(Гардеробная_система_2[РРЦ с НДС],MATCH(F153,Гардеробная_система_2[артикул],0)),IF($D$13=$U$3,INDEX(Гардеробная_система_2[0 НДС],MATCH(F153,Гардеробная_система_2[артикул],0)),0)))</f>
        <v>7770.24</v>
      </c>
      <c r="I153" s="323">
        <f t="array" ref="I153">H153-H153*$I$13</f>
        <v>7770.24</v>
      </c>
      <c r="J153" s="32"/>
    </row>
    <row r="154" spans="1:10" x14ac:dyDescent="0.25">
      <c r="A154" s="5"/>
      <c r="B154" s="737"/>
      <c r="C154" s="348" t="s">
        <v>989</v>
      </c>
      <c r="D154" s="282" t="s">
        <v>964</v>
      </c>
      <c r="E154" s="282" t="s">
        <v>616</v>
      </c>
      <c r="F154" s="281" t="str">
        <f t="array" ref="F154">INDEX(Гардеробная_система_2[артикул],MATCH('Гардеробная система'!$C154&amp;'Гардеробная система'!$D154&amp;'Гардеробная система'!$E154,Гардеробная_система_2[Название]&amp;Гардеробная_система_2[цвет]&amp;Гардеробная_система_2[страна],0),0)</f>
        <v>WD0300.VP060.MG0PC.RU</v>
      </c>
      <c r="G154" s="757"/>
      <c r="H154" s="325">
        <f t="array" ref="H154">IF($D$13=$U$2,INDEX(Гардеробная_система_2[РРЦ Без НДС],MATCH(F154,Гардеробная_система_2[артикул],0)),IF($D$13=$U$1,INDEX(Гардеробная_система_2[РРЦ с НДС],MATCH(F154,Гардеробная_система_2[артикул],0)),IF($D$13=$U$3,INDEX(Гардеробная_система_2[0 НДС],MATCH(F154,Гардеробная_система_2[артикул],0)),0)))</f>
        <v>7770.24</v>
      </c>
      <c r="I154" s="323">
        <f t="array" ref="I154">H154-H154*$I$13</f>
        <v>7770.24</v>
      </c>
      <c r="J154" s="32"/>
    </row>
    <row r="155" spans="1:10" x14ac:dyDescent="0.25">
      <c r="A155" s="5"/>
      <c r="B155" s="737"/>
      <c r="C155" s="348" t="s">
        <v>1476</v>
      </c>
      <c r="D155" s="351" t="s">
        <v>964</v>
      </c>
      <c r="E155" s="351" t="s">
        <v>616</v>
      </c>
      <c r="F155" s="352" t="str">
        <f t="array" ref="F155">INDEX(Гардеробная_система_2[артикул],MATCH('Гардеробная система'!$C155&amp;'Гардеробная система'!$D155&amp;'Гардеробная система'!$E155,Гардеробная_система_2[Название]&amp;Гардеробная_система_2[цвет]&amp;Гардеробная_система_2[страна],0),0)</f>
        <v>WD0408.VP045.MG0PC.RU</v>
      </c>
      <c r="G155" s="757"/>
      <c r="H155" s="325">
        <f t="array" ref="H155">IF($D$13=$U$2,INDEX(Гардеробная_система_2[РРЦ Без НДС],MATCH(F155,Гардеробная_система_2[артикул],0)),IF($D$13=$U$1,INDEX(Гардеробная_система_2[РРЦ с НДС],MATCH(F155,Гардеробная_система_2[артикул],0)),IF($D$13=$U$3,INDEX(Гардеробная_система_2[0 НДС],MATCH(F155,Гардеробная_система_2[артикул],0)),0)))</f>
        <v>11944.65</v>
      </c>
      <c r="I155" s="323">
        <f t="array" ref="I155">H155-H155*$I$13</f>
        <v>11944.65</v>
      </c>
      <c r="J155" s="32"/>
    </row>
    <row r="156" spans="1:10" x14ac:dyDescent="0.25">
      <c r="A156" s="5"/>
      <c r="B156" s="737"/>
      <c r="C156" s="362" t="s">
        <v>1477</v>
      </c>
      <c r="D156" s="353" t="s">
        <v>964</v>
      </c>
      <c r="E156" s="353" t="s">
        <v>616</v>
      </c>
      <c r="F156" s="352" t="str">
        <f t="array" ref="F156">INDEX(Гардеробная_система_2[артикул],MATCH('Гардеробная система'!$C156&amp;'Гардеробная система'!$D156&amp;'Гардеробная система'!$E156,Гардеробная_система_2[Название]&amp;Гардеробная_система_2[цвет]&amp;Гардеробная_система_2[страна],0),0)</f>
        <v>WD0407.VP045.MG0PC.RU</v>
      </c>
      <c r="G156" s="757"/>
      <c r="H156" s="325">
        <f t="array" ref="H156">IF($D$13=$U$2,INDEX(Гардеробная_система_2[РРЦ Без НДС],MATCH(F156,Гардеробная_система_2[артикул],0)),IF($D$13=$U$1,INDEX(Гардеробная_система_2[РРЦ с НДС],MATCH(F156,Гардеробная_система_2[артикул],0)),IF($D$13=$U$3,INDEX(Гардеробная_система_2[0 НДС],MATCH(F156,Гардеробная_система_2[артикул],0)),0)))</f>
        <v>11944.65</v>
      </c>
      <c r="I156" s="323">
        <f t="array" ref="I156">H156-H156*$I$13</f>
        <v>11944.65</v>
      </c>
      <c r="J156" s="32"/>
    </row>
    <row r="157" spans="1:10" x14ac:dyDescent="0.25">
      <c r="A157" s="5"/>
      <c r="B157" s="737"/>
      <c r="C157" s="348" t="s">
        <v>991</v>
      </c>
      <c r="D157" s="282" t="s">
        <v>964</v>
      </c>
      <c r="E157" s="282" t="s">
        <v>616</v>
      </c>
      <c r="F157" s="281" t="str">
        <f t="array" ref="F157">INDEX(Гардеробная_система_2[артикул],MATCH('Гардеробная система'!$C157&amp;'Гардеробная система'!$D157&amp;'Гардеробная система'!$E157,Гардеробная_система_2[Название]&amp;Гардеробная_система_2[цвет]&amp;Гардеробная_система_2[страна],0),0)</f>
        <v>WD0361.VP060.MG0PC.RU</v>
      </c>
      <c r="G157" s="757"/>
      <c r="H157" s="325">
        <f t="array" ref="H157">IF($D$13=$U$2,INDEX(Гардеробная_система_2[РРЦ Без НДС],MATCH(F157,Гардеробная_система_2[артикул],0)),IF($D$13=$U$1,INDEX(Гардеробная_система_2[РРЦ с НДС],MATCH(F157,Гардеробная_система_2[артикул],0)),IF($D$13=$U$3,INDEX(Гардеробная_система_2[0 НДС],MATCH(F157,Гардеробная_система_2[артикул],0)),0)))</f>
        <v>12487.85</v>
      </c>
      <c r="I157" s="323">
        <f t="array" ref="I157">H157-H157*$I$13</f>
        <v>12487.85</v>
      </c>
      <c r="J157" s="32"/>
    </row>
    <row r="158" spans="1:10" x14ac:dyDescent="0.25">
      <c r="A158" s="5"/>
      <c r="B158" s="738"/>
      <c r="C158" s="362" t="s">
        <v>992</v>
      </c>
      <c r="D158" s="279" t="s">
        <v>964</v>
      </c>
      <c r="E158" s="279" t="s">
        <v>616</v>
      </c>
      <c r="F158" s="281" t="str">
        <f t="array" ref="F158">INDEX(Гардеробная_система_2[артикул],MATCH('Гардеробная система'!$C158&amp;'Гардеробная система'!$D158&amp;'Гардеробная система'!$E158,Гардеробная_система_2[Название]&amp;Гардеробная_система_2[цвет]&amp;Гардеробная_система_2[страна],0),0)</f>
        <v>WD0360.VP060.MG0PC.RU</v>
      </c>
      <c r="G158" s="758"/>
      <c r="H158" s="325">
        <f t="array" ref="H158">IF($D$13=$U$2,INDEX(Гардеробная_система_2[РРЦ Без НДС],MATCH(F158,Гардеробная_система_2[артикул],0)),IF($D$13=$U$1,INDEX(Гардеробная_система_2[РРЦ с НДС],MATCH(F158,Гардеробная_система_2[артикул],0)),IF($D$13=$U$3,INDEX(Гардеробная_система_2[0 НДС],MATCH(F158,Гардеробная_система_2[артикул],0)),0)))</f>
        <v>12487.85</v>
      </c>
      <c r="I158" s="323">
        <f t="array" ref="I158">H158-H158*$I$13</f>
        <v>12487.85</v>
      </c>
      <c r="J158" s="32"/>
    </row>
    <row r="159" spans="1:10" x14ac:dyDescent="0.3">
      <c r="A159" s="5"/>
      <c r="B159" s="75"/>
      <c r="C159" s="76" t="s">
        <v>1022</v>
      </c>
      <c r="D159" s="76"/>
      <c r="E159" s="76"/>
      <c r="F159" s="76"/>
      <c r="G159" s="76"/>
      <c r="H159" s="76"/>
      <c r="I159" s="77"/>
      <c r="J159" s="32"/>
    </row>
    <row r="160" spans="1:10" ht="24.95" customHeight="1" x14ac:dyDescent="0.25">
      <c r="A160" s="5"/>
      <c r="B160" s="616"/>
      <c r="C160" s="78" t="s">
        <v>962</v>
      </c>
      <c r="D160" s="281" t="s">
        <v>972</v>
      </c>
      <c r="E160" s="281" t="s">
        <v>615</v>
      </c>
      <c r="F160" s="281" t="str">
        <f t="array" ref="F160">INDEX(Гардеробная_система_2[артикул],MATCH('Гардеробная система'!$C160&amp;'Гардеробная система'!$D160&amp;'Гардеробная система'!$E160,Гардеробная_система_2[Название]&amp;Гардеробная_система_2[цвет]&amp;Гардеробная_система_2[страна],0),0)</f>
        <v>WA0180.VP300.CMGEP.CD</v>
      </c>
      <c r="G160" s="281" t="s">
        <v>1012</v>
      </c>
      <c r="H160" s="325">
        <f t="array" ref="H160">IF($D$13=$U$2,INDEX(Гардеробная_система_2[РРЦ Без НДС],MATCH(F160,Гардеробная_система_2[артикул],0)),IF($D$13=$U$1,INDEX(Гардеробная_система_2[РРЦ с НДС],MATCH(F160,Гардеробная_система_2[артикул],0)),IF($D$13=$U$3,INDEX(Гардеробная_система_2[0 НДС],MATCH(F160,Гардеробная_система_2[артикул],0)),0)))</f>
        <v>1092.51</v>
      </c>
      <c r="I160" s="325">
        <f t="array" ref="I160">H160-H160*$I$13</f>
        <v>1092.51</v>
      </c>
      <c r="J160" s="32"/>
    </row>
    <row r="161" spans="1:10" ht="24.95" customHeight="1" x14ac:dyDescent="0.25">
      <c r="A161" s="5"/>
      <c r="B161" s="616"/>
      <c r="C161" s="348" t="s">
        <v>732</v>
      </c>
      <c r="D161" s="294" t="s">
        <v>972</v>
      </c>
      <c r="E161" s="294" t="s">
        <v>973</v>
      </c>
      <c r="F161" s="281" t="str">
        <f t="array" ref="F161">INDEX(Гардеробная_система_2[артикул],MATCH('Гардеробная система'!$C161&amp;'Гардеробная система'!$D161&amp;'Гардеробная система'!$E161,Гардеробная_система_2[Название]&amp;Гардеробная_система_2[цвет]&amp;Гардеробная_система_2[страна],0),0)</f>
        <v>WA0201.VR000.CMGEP.CU</v>
      </c>
      <c r="G161" s="282" t="s">
        <v>1000</v>
      </c>
      <c r="H161" s="325">
        <f t="array" ref="H161">IF($D$13=$U$2,INDEX(Гардеробная_система_2[РРЦ Без НДС],MATCH(F161,Гардеробная_система_2[артикул],0)),IF($D$13=$U$1,INDEX(Гардеробная_система_2[РРЦ с НДС],MATCH(F161,Гардеробная_система_2[артикул],0)),IF($D$13=$U$3,INDEX(Гардеробная_система_2[0 НДС],MATCH(F161,Гардеробная_система_2[артикул],0)),0)))</f>
        <v>77.14</v>
      </c>
      <c r="I161" s="325">
        <f t="array" ref="I161">H161-H161*$I$13</f>
        <v>77.14</v>
      </c>
      <c r="J161" s="32"/>
    </row>
    <row r="162" spans="1:10" ht="24.95" customHeight="1" x14ac:dyDescent="0.25">
      <c r="A162" s="5"/>
      <c r="B162" s="80"/>
      <c r="C162" s="79" t="s">
        <v>841</v>
      </c>
      <c r="D162" s="279" t="s">
        <v>964</v>
      </c>
      <c r="E162" s="279" t="s">
        <v>966</v>
      </c>
      <c r="F162" s="281" t="str">
        <f t="array" ref="F162">INDEX(Гардеробная_система_2[артикул],MATCH('Гардеробная система'!$C162&amp;'Гардеробная система'!$D162&amp;'Гардеробная система'!$E162,Гардеробная_система_2[Название]&amp;Гардеробная_система_2[цвет]&amp;Гардеробная_система_2[страна],0),0)</f>
        <v>WA0308.VR000.MG0PC.CI</v>
      </c>
      <c r="G162" s="279" t="s">
        <v>1000</v>
      </c>
      <c r="H162" s="325">
        <f t="array" ref="H162">IF($D$13=$U$2,INDEX(Гардеробная_система_2[РРЦ Без НДС],MATCH(F162,Гардеробная_система_2[артикул],0)),IF($D$13=$U$1,INDEX(Гардеробная_система_2[РРЦ с НДС],MATCH(F162,Гардеробная_система_2[артикул],0)),IF($D$13=$U$3,INDEX(Гардеробная_система_2[0 НДС],MATCH(F162,Гардеробная_система_2[артикул],0)),0)))</f>
        <v>477.02</v>
      </c>
      <c r="I162" s="325">
        <f t="array" ref="I162">H162-H162*$I$13</f>
        <v>477.02</v>
      </c>
      <c r="J162" s="32"/>
    </row>
    <row r="163" spans="1:10" ht="26.25" customHeight="1" x14ac:dyDescent="0.3">
      <c r="A163" s="5"/>
      <c r="B163" s="84"/>
      <c r="C163" s="85"/>
      <c r="D163" s="85"/>
      <c r="E163" s="85"/>
      <c r="F163" s="85"/>
      <c r="G163" s="85"/>
      <c r="H163" s="346"/>
      <c r="I163" s="86"/>
      <c r="J163" s="32"/>
    </row>
    <row r="164" spans="1:10" s="88" customFormat="1" ht="3" customHeight="1" x14ac:dyDescent="0.3">
      <c r="A164" s="21"/>
      <c r="B164" s="797" t="s">
        <v>415</v>
      </c>
      <c r="C164" s="797"/>
      <c r="D164" s="797"/>
      <c r="E164" s="797"/>
      <c r="F164" s="797"/>
      <c r="G164" s="797"/>
      <c r="H164" s="797"/>
      <c r="I164" s="797"/>
      <c r="J164" s="87"/>
    </row>
    <row r="165" spans="1:10" ht="3.75" customHeight="1" x14ac:dyDescent="0.25">
      <c r="A165" s="5"/>
      <c r="B165" s="5"/>
      <c r="C165" s="6"/>
      <c r="D165" s="6"/>
      <c r="E165" s="6"/>
      <c r="F165" s="6"/>
      <c r="G165" s="6"/>
      <c r="H165" s="22"/>
      <c r="I165" s="22"/>
      <c r="J165" s="32"/>
    </row>
    <row r="166" spans="1:10" s="92" customFormat="1" ht="24" customHeight="1" x14ac:dyDescent="0.3">
      <c r="A166" s="89"/>
      <c r="B166" s="90"/>
      <c r="C166" s="72" t="s">
        <v>995</v>
      </c>
      <c r="D166" s="72" t="s">
        <v>0</v>
      </c>
      <c r="E166" s="72" t="s">
        <v>963</v>
      </c>
      <c r="F166" s="72" t="s">
        <v>1</v>
      </c>
      <c r="G166" s="73" t="s">
        <v>996</v>
      </c>
      <c r="H166" s="74" t="s">
        <v>416</v>
      </c>
      <c r="I166" s="74" t="s">
        <v>416</v>
      </c>
      <c r="J166" s="91"/>
    </row>
    <row r="167" spans="1:10" ht="6" customHeight="1" x14ac:dyDescent="0.25">
      <c r="A167" s="5"/>
      <c r="B167" s="5"/>
      <c r="C167" s="6"/>
      <c r="D167" s="6"/>
      <c r="E167" s="6"/>
      <c r="F167" s="6"/>
      <c r="G167" s="6"/>
      <c r="H167" s="22"/>
      <c r="I167" s="22"/>
      <c r="J167" s="32"/>
    </row>
    <row r="168" spans="1:10" ht="20.25" x14ac:dyDescent="0.3">
      <c r="A168" s="5"/>
      <c r="B168" s="71"/>
      <c r="C168" s="76" t="s">
        <v>997</v>
      </c>
      <c r="D168" s="93"/>
      <c r="E168" s="93"/>
      <c r="F168" s="93"/>
      <c r="G168" s="93"/>
      <c r="H168" s="93"/>
      <c r="I168" s="345"/>
      <c r="J168" s="32"/>
    </row>
    <row r="169" spans="1:10" x14ac:dyDescent="0.25">
      <c r="A169" s="5"/>
      <c r="B169" s="794"/>
      <c r="C169" s="347" t="s">
        <v>1247</v>
      </c>
      <c r="D169" s="197" t="s">
        <v>469</v>
      </c>
      <c r="E169" s="197" t="s">
        <v>965</v>
      </c>
      <c r="F169" s="197" t="str">
        <f t="array" ref="F169">INDEX(Гардеробная_система_2[артикул],MATCH('Гардеробная система'!$C169&amp;'Гардеробная система'!$D169&amp;'Гардеробная система'!$E169,Гардеробная_система_2[Название]&amp;Гардеробная_система_2[цвет]&amp;Гардеробная_система_2[страна],0),0)</f>
        <v>WA0287.VP045.WH0PC.RA</v>
      </c>
      <c r="G169" s="756" t="s">
        <v>998</v>
      </c>
      <c r="H169" s="323">
        <f t="array" ref="H169">IF($D$13=$U$2,INDEX(Гардеробная_система_2[РРЦ Без НДС],MATCH(F169,Гардеробная_система_2[артикул],0)),IF($D$13=$U$1,INDEX(Гардеробная_система_2[РРЦ с НДС],MATCH(F169,Гардеробная_система_2[артикул],0)),IF($D$13=$U$3,INDEX(Гардеробная_система_2[0 НДС],MATCH(F169,Гардеробная_система_2[артикул],0)),0)))</f>
        <v>818.94</v>
      </c>
      <c r="I169" s="323">
        <f t="array" ref="I169">H169-H169*$I$13</f>
        <v>818.94</v>
      </c>
      <c r="J169" s="32"/>
    </row>
    <row r="170" spans="1:10" x14ac:dyDescent="0.25">
      <c r="A170" s="5"/>
      <c r="B170" s="795"/>
      <c r="C170" s="347" t="s">
        <v>872</v>
      </c>
      <c r="D170" s="281" t="s">
        <v>469</v>
      </c>
      <c r="E170" s="281" t="s">
        <v>965</v>
      </c>
      <c r="F170" s="281" t="str">
        <f t="array" ref="F170">INDEX(Гардеробная_система_2[артикул],MATCH('Гардеробная система'!$C170&amp;'Гардеробная система'!$D170&amp;'Гардеробная система'!$E170,Гардеробная_система_2[Название]&amp;Гардеробная_система_2[цвет]&amp;Гардеробная_система_2[страна],0),0)</f>
        <v>WA0287.VP060.WH0PC.RA</v>
      </c>
      <c r="G170" s="757"/>
      <c r="H170" s="323">
        <f t="array" ref="H170">IF($D$13=$U$2,INDEX(Гардеробная_система_2[РРЦ Без НДС],MATCH(F170,Гардеробная_система_2[артикул],0)),IF($D$13=$U$1,INDEX(Гардеробная_система_2[РРЦ с НДС],MATCH(F170,Гардеробная_система_2[артикул],0)),IF($D$13=$U$3,INDEX(Гардеробная_система_2[0 НДС],MATCH(F170,Гардеробная_система_2[артикул],0)),0)))</f>
        <v>942.66</v>
      </c>
      <c r="I170" s="323">
        <f t="array" ref="I170">H170-H170*$I$13</f>
        <v>942.66</v>
      </c>
      <c r="J170" s="32"/>
    </row>
    <row r="171" spans="1:10" x14ac:dyDescent="0.25">
      <c r="A171" s="5"/>
      <c r="B171" s="795"/>
      <c r="C171" s="348" t="s">
        <v>876</v>
      </c>
      <c r="D171" s="282" t="s">
        <v>469</v>
      </c>
      <c r="E171" s="282" t="s">
        <v>965</v>
      </c>
      <c r="F171" s="281" t="str">
        <f t="array" ref="F171">INDEX(Гардеробная_система_2[артикул],MATCH('Гардеробная система'!$C171&amp;'Гардеробная система'!$D171&amp;'Гардеробная система'!$E171,Гардеробная_система_2[Название]&amp;Гардеробная_система_2[цвет]&amp;Гардеробная_система_2[страна],0),0)</f>
        <v>WA0287.VP090.WH0PC.RA</v>
      </c>
      <c r="G171" s="757"/>
      <c r="H171" s="323">
        <f t="array" ref="H171">IF($D$13=$U$2,INDEX(Гардеробная_система_2[РРЦ Без НДС],MATCH(F171,Гардеробная_система_2[артикул],0)),IF($D$13=$U$1,INDEX(Гардеробная_система_2[РРЦ с НДС],MATCH(F171,Гардеробная_система_2[артикул],0)),IF($D$13=$U$3,INDEX(Гардеробная_система_2[0 НДС],MATCH(F171,Гардеробная_система_2[артикул],0)),0)))</f>
        <v>1497.06</v>
      </c>
      <c r="I171" s="323">
        <f t="array" ref="I171">H171-H171*$I$13</f>
        <v>1497.06</v>
      </c>
      <c r="J171" s="32"/>
    </row>
    <row r="172" spans="1:10" x14ac:dyDescent="0.25">
      <c r="A172" s="5"/>
      <c r="B172" s="795"/>
      <c r="C172" s="348" t="s">
        <v>868</v>
      </c>
      <c r="D172" s="282" t="s">
        <v>469</v>
      </c>
      <c r="E172" s="282" t="s">
        <v>965</v>
      </c>
      <c r="F172" s="281" t="str">
        <f t="array" ref="F172">INDEX(Гардеробная_система_2[артикул],MATCH('Гардеробная система'!$C172&amp;'Гардеробная система'!$D172&amp;'Гардеробная система'!$E172,Гардеробная_система_2[Название]&amp;Гардеробная_система_2[цвет]&amp;Гардеробная_система_2[страна],0),0)</f>
        <v>WA0287.VP182.WH0PC.RA</v>
      </c>
      <c r="G172" s="757"/>
      <c r="H172" s="323">
        <f t="array" ref="H172">IF($D$13=$U$2,INDEX(Гардеробная_система_2[РРЦ Без НДС],MATCH(F172,Гардеробная_система_2[артикул],0)),IF($D$13=$U$1,INDEX(Гардеробная_система_2[РРЦ с НДС],MATCH(F172,Гардеробная_система_2[артикул],0)),IF($D$13=$U$3,INDEX(Гардеробная_система_2[0 НДС],MATCH(F172,Гардеробная_система_2[артикул],0)),0)))</f>
        <v>2613.04</v>
      </c>
      <c r="I172" s="323">
        <f t="array" ref="I172">H172-H172*$I$13</f>
        <v>2613.04</v>
      </c>
      <c r="J172" s="32"/>
    </row>
    <row r="173" spans="1:10" x14ac:dyDescent="0.25">
      <c r="A173" s="5"/>
      <c r="B173" s="795"/>
      <c r="C173" s="348" t="s">
        <v>1249</v>
      </c>
      <c r="D173" s="282" t="s">
        <v>469</v>
      </c>
      <c r="E173" s="282" t="s">
        <v>965</v>
      </c>
      <c r="F173" s="281" t="str">
        <f t="array" ref="F173">INDEX(Гардеробная_система_2[артикул],MATCH('Гардеробная система'!$C173&amp;'Гардеробная система'!$D173&amp;'Гардеробная система'!$E173,Гардеробная_система_2[Название]&amp;Гардеробная_система_2[цвет]&amp;Гардеробная_система_2[страна],0),0)</f>
        <v>WA0288.VP045.WH0PC.RA</v>
      </c>
      <c r="G173" s="757"/>
      <c r="H173" s="323">
        <f t="array" ref="H173">IF($D$13=$U$2,INDEX(Гардеробная_система_2[РРЦ Без НДС],MATCH(F173,Гардеробная_система_2[артикул],0)),IF($D$13=$U$1,INDEX(Гардеробная_система_2[РРЦ с НДС],MATCH(F173,Гардеробная_система_2[артикул],0)),IF($D$13=$U$3,INDEX(Гардеробная_система_2[0 НДС],MATCH(F173,Гардеробная_система_2[артикул],0)),0)))</f>
        <v>948.55</v>
      </c>
      <c r="I173" s="323">
        <f t="array" ref="I173">H173-H173*$I$13</f>
        <v>948.55</v>
      </c>
      <c r="J173" s="32"/>
    </row>
    <row r="174" spans="1:10" x14ac:dyDescent="0.25">
      <c r="A174" s="5"/>
      <c r="B174" s="795"/>
      <c r="C174" s="435" t="s">
        <v>885</v>
      </c>
      <c r="D174" s="430" t="s">
        <v>469</v>
      </c>
      <c r="E174" s="430" t="s">
        <v>965</v>
      </c>
      <c r="F174" s="484" t="str">
        <f t="array" ref="F174">INDEX(Гардеробная_система_2[артикул],MATCH('Гардеробная система'!$C174&amp;'Гардеробная система'!$D174&amp;'Гардеробная система'!$E174,Гардеробная_система_2[Название]&amp;Гардеробная_система_2[цвет]&amp;Гардеробная_система_2[страна],0),0)</f>
        <v>WA0288.VP055.WH0PC.RA</v>
      </c>
      <c r="G174" s="757"/>
      <c r="H174" s="431">
        <f t="array" ref="H174">IF($D$13=$U$2,INDEX(Гардеробная_система_2[РРЦ Без НДС],MATCH(F174,Гардеробная_система_2[артикул],0)),IF($D$13=$U$1,INDEX(Гардеробная_система_2[РРЦ с НДС],MATCH(F174,Гардеробная_система_2[артикул],0)),IF($D$13=$U$3,INDEX(Гардеробная_система_2[0 НДС],MATCH(F174,Гардеробная_система_2[артикул],0)),0)))</f>
        <v>1060.49</v>
      </c>
      <c r="I174" s="431">
        <f t="array" ref="I174">H174-H174*$I$13</f>
        <v>1060.49</v>
      </c>
      <c r="J174" s="32"/>
    </row>
    <row r="175" spans="1:10" x14ac:dyDescent="0.25">
      <c r="A175" s="5"/>
      <c r="B175" s="795"/>
      <c r="C175" s="348" t="s">
        <v>889</v>
      </c>
      <c r="D175" s="282" t="s">
        <v>469</v>
      </c>
      <c r="E175" s="282" t="s">
        <v>965</v>
      </c>
      <c r="F175" s="281" t="str">
        <f t="array" ref="F175">INDEX(Гардеробная_система_2[артикул],MATCH('Гардеробная система'!$C175&amp;'Гардеробная система'!$D175&amp;'Гардеробная система'!$E175,Гардеробная_система_2[Название]&amp;Гардеробная_система_2[цвет]&amp;Гардеробная_система_2[страна],0),0)</f>
        <v>WA0288.VP060.WH0PC.RA</v>
      </c>
      <c r="G175" s="757"/>
      <c r="H175" s="323">
        <f t="array" ref="H175">IF($D$13=$U$2,INDEX(Гардеробная_система_2[РРЦ Без НДС],MATCH(F175,Гардеробная_система_2[артикул],0)),IF($D$13=$U$1,INDEX(Гардеробная_система_2[РРЦ с НДС],MATCH(F175,Гардеробная_система_2[артикул],0)),IF($D$13=$U$3,INDEX(Гардеробная_система_2[0 НДС],MATCH(F175,Гардеробная_система_2[артикул],0)),0)))</f>
        <v>1224.8599999999999</v>
      </c>
      <c r="I175" s="323">
        <f t="array" ref="I175">H175-H175*$I$13</f>
        <v>1224.8599999999999</v>
      </c>
      <c r="J175" s="32"/>
    </row>
    <row r="176" spans="1:10" x14ac:dyDescent="0.25">
      <c r="A176" s="5"/>
      <c r="B176" s="795"/>
      <c r="C176" s="348" t="s">
        <v>893</v>
      </c>
      <c r="D176" s="282" t="s">
        <v>469</v>
      </c>
      <c r="E176" s="282" t="s">
        <v>965</v>
      </c>
      <c r="F176" s="281" t="str">
        <f t="array" ref="F176">INDEX(Гардеробная_система_2[артикул],MATCH('Гардеробная система'!$C176&amp;'Гардеробная система'!$D176&amp;'Гардеробная система'!$E176,Гардеробная_система_2[Название]&amp;Гардеробная_система_2[цвет]&amp;Гардеробная_система_2[страна],0),0)</f>
        <v>WA0288.VP090.WH0PC.RA</v>
      </c>
      <c r="G176" s="757"/>
      <c r="H176" s="323">
        <f t="array" ref="H176">IF($D$13=$U$2,INDEX(Гардеробная_система_2[РРЦ Без НДС],MATCH(F176,Гардеробная_система_2[артикул],0)),IF($D$13=$U$1,INDEX(Гардеробная_система_2[РРЦ с НДС],MATCH(F176,Гардеробная_система_2[артикул],0)),IF($D$13=$U$3,INDEX(Гардеробная_система_2[0 НДС],MATCH(F176,Гардеробная_система_2[артикул],0)),0)))</f>
        <v>1633.15</v>
      </c>
      <c r="I176" s="323">
        <f t="array" ref="I176">H176-H176*$I$13</f>
        <v>1633.15</v>
      </c>
      <c r="J176" s="32"/>
    </row>
    <row r="177" spans="1:10" x14ac:dyDescent="0.25">
      <c r="A177" s="5"/>
      <c r="B177" s="795"/>
      <c r="C177" s="348" t="s">
        <v>881</v>
      </c>
      <c r="D177" s="282" t="s">
        <v>469</v>
      </c>
      <c r="E177" s="282" t="s">
        <v>965</v>
      </c>
      <c r="F177" s="281" t="str">
        <f t="array" ref="F177">INDEX(Гардеробная_система_2[артикул],MATCH('Гардеробная система'!$C177&amp;'Гардеробная система'!$D177&amp;'Гардеробная система'!$E177,Гардеробная_система_2[Название]&amp;Гардеробная_система_2[цвет]&amp;Гардеробная_система_2[страна],0),0)</f>
        <v>WA0288.VP182.WH0PC.RA</v>
      </c>
      <c r="G177" s="757"/>
      <c r="H177" s="323">
        <f t="array" ref="H177">IF($D$13=$U$2,INDEX(Гардеробная_система_2[РРЦ Без НДС],MATCH(F177,Гардеробная_система_2[артикул],0)),IF($D$13=$U$1,INDEX(Гардеробная_система_2[РРЦ с НДС],MATCH(F177,Гардеробная_система_2[артикул],0)),IF($D$13=$U$3,INDEX(Гардеробная_система_2[0 НДС],MATCH(F177,Гардеробная_система_2[артикул],0)),0)))</f>
        <v>3417.13</v>
      </c>
      <c r="I177" s="323">
        <f t="array" ref="I177">H177-H177*$I$13</f>
        <v>3417.13</v>
      </c>
      <c r="J177" s="32"/>
    </row>
    <row r="178" spans="1:10" x14ac:dyDescent="0.25">
      <c r="A178" s="5"/>
      <c r="B178" s="795"/>
      <c r="C178" s="348" t="s">
        <v>901</v>
      </c>
      <c r="D178" s="282" t="s">
        <v>469</v>
      </c>
      <c r="E178" s="282" t="s">
        <v>965</v>
      </c>
      <c r="F178" s="281" t="str">
        <f t="array" ref="F178">INDEX(Гардеробная_система_2[артикул],MATCH('Гардеробная система'!$C178&amp;'Гардеробная система'!$D178&amp;'Гардеробная система'!$E178,Гардеробная_система_2[Название]&amp;Гардеробная_система_2[цвет]&amp;Гардеробная_система_2[страна],0),0)</f>
        <v>WA0289.VP060.WH0PC.RA</v>
      </c>
      <c r="G178" s="757"/>
      <c r="H178" s="323">
        <f t="array" ref="H178">IF($D$13=$U$2,INDEX(Гардеробная_система_2[РРЦ Без НДС],MATCH(F178,Гардеробная_система_2[артикул],0)),IF($D$13=$U$1,INDEX(Гардеробная_система_2[РРЦ с НДС],MATCH(F178,Гардеробная_система_2[артикул],0)),IF($D$13=$U$3,INDEX(Гардеробная_система_2[0 НДС],MATCH(F178,Гардеробная_система_2[артикул],0)),0)))</f>
        <v>1401.8</v>
      </c>
      <c r="I178" s="323">
        <f t="array" ref="I178">H178-H178*$I$13</f>
        <v>1401.8</v>
      </c>
      <c r="J178" s="32"/>
    </row>
    <row r="179" spans="1:10" x14ac:dyDescent="0.25">
      <c r="A179" s="5"/>
      <c r="B179" s="796"/>
      <c r="C179" s="348" t="s">
        <v>897</v>
      </c>
      <c r="D179" s="282" t="s">
        <v>469</v>
      </c>
      <c r="E179" s="282" t="s">
        <v>965</v>
      </c>
      <c r="F179" s="281" t="str">
        <f t="array" ref="F179">INDEX(Гардеробная_система_2[артикул],MATCH('Гардеробная система'!$C179&amp;'Гардеробная система'!$D179&amp;'Гардеробная система'!$E179,Гардеробная_система_2[Название]&amp;Гардеробная_система_2[цвет]&amp;Гардеробная_система_2[страна],0),0)</f>
        <v>WA0289.VP182.WH0PC.RA</v>
      </c>
      <c r="G179" s="758"/>
      <c r="H179" s="323">
        <f t="array" ref="H179">IF($D$13=$U$2,INDEX(Гардеробная_система_2[РРЦ Без НДС],MATCH(F179,Гардеробная_система_2[артикул],0)),IF($D$13=$U$1,INDEX(Гардеробная_система_2[РРЦ с НДС],MATCH(F179,Гардеробная_система_2[артикул],0)),IF($D$13=$U$3,INDEX(Гардеробная_система_2[0 НДС],MATCH(F179,Гардеробная_система_2[артикул],0)),0)))</f>
        <v>3719.96</v>
      </c>
      <c r="I179" s="323">
        <f t="array" ref="I179">H179-H179*$I$13</f>
        <v>3719.96</v>
      </c>
      <c r="J179" s="32"/>
    </row>
    <row r="180" spans="1:10" x14ac:dyDescent="0.25">
      <c r="A180" s="5"/>
      <c r="B180" s="734"/>
      <c r="C180" s="14" t="s">
        <v>773</v>
      </c>
      <c r="D180" s="282" t="s">
        <v>469</v>
      </c>
      <c r="E180" s="282" t="s">
        <v>965</v>
      </c>
      <c r="F180" s="281" t="str">
        <f t="array" ref="F180">INDEX(Гардеробная_система_2[артикул],MATCH('Гардеробная система'!$C180&amp;'Гардеробная система'!$D180&amp;'Гардеробная система'!$E180,Гардеробная_система_2[Название]&amp;Гардеробная_система_2[цвет]&amp;Гардеробная_система_2[страна],0),0)</f>
        <v>WA0290.VP036.WH0PC.RA</v>
      </c>
      <c r="G180" s="756" t="s">
        <v>999</v>
      </c>
      <c r="H180" s="323">
        <f t="array" ref="H180">IF($D$13=$U$2,INDEX(Гардеробная_система_2[РРЦ Без НДС],MATCH(F180,Гардеробная_система_2[артикул],0)),IF($D$13=$U$1,INDEX(Гардеробная_система_2[РРЦ с НДС],MATCH(F180,Гардеробная_система_2[артикул],0)),IF($D$13=$U$3,INDEX(Гардеробная_система_2[0 НДС],MATCH(F180,Гардеробная_система_2[артикул],0)),0)))</f>
        <v>346.42</v>
      </c>
      <c r="I180" s="349">
        <f t="array" ref="I180">H180-H180*$I$13</f>
        <v>346.42</v>
      </c>
      <c r="J180" s="32"/>
    </row>
    <row r="181" spans="1:10" x14ac:dyDescent="0.25">
      <c r="A181" s="5"/>
      <c r="B181" s="737"/>
      <c r="C181" s="14" t="s">
        <v>777</v>
      </c>
      <c r="D181" s="282" t="s">
        <v>469</v>
      </c>
      <c r="E181" s="282" t="s">
        <v>965</v>
      </c>
      <c r="F181" s="281" t="str">
        <f t="array" ref="F181">INDEX(Гардеробная_система_2[артикул],MATCH('Гардеробная система'!$C181&amp;'Гардеробная система'!$D181&amp;'Гардеробная система'!$E181,Гардеробная_система_2[Название]&amp;Гардеробная_система_2[цвет]&amp;Гардеробная_система_2[страна],0),0)</f>
        <v>WA0291.VP046.WH0PC.RA</v>
      </c>
      <c r="G181" s="757"/>
      <c r="H181" s="323">
        <f t="array" ref="H181">IF($D$13=$U$2,INDEX(Гардеробная_система_2[РРЦ Без НДС],MATCH(F181,Гардеробная_система_2[артикул],0)),IF($D$13=$U$1,INDEX(Гардеробная_система_2[РРЦ с НДС],MATCH(F181,Гардеробная_система_2[артикул],0)),IF($D$13=$U$3,INDEX(Гардеробная_система_2[0 НДС],MATCH(F181,Гардеробная_система_2[артикул],0)),0)))</f>
        <v>374.7</v>
      </c>
      <c r="I181" s="349">
        <f t="array" ref="I181">H181-H181*$I$13</f>
        <v>374.7</v>
      </c>
      <c r="J181" s="32"/>
    </row>
    <row r="182" spans="1:10" x14ac:dyDescent="0.25">
      <c r="A182" s="5"/>
      <c r="B182" s="738"/>
      <c r="C182" s="14" t="s">
        <v>781</v>
      </c>
      <c r="D182" s="282" t="s">
        <v>469</v>
      </c>
      <c r="E182" s="282" t="s">
        <v>965</v>
      </c>
      <c r="F182" s="281" t="str">
        <f t="array" ref="F182">INDEX(Гардеробная_система_2[артикул],MATCH('Гардеробная система'!$C182&amp;'Гардеробная система'!$D182&amp;'Гардеробная система'!$E182,Гардеробная_система_2[Название]&amp;Гардеробная_система_2[цвет]&amp;Гардеробная_система_2[страна],0),0)</f>
        <v>WA0292.AP054.WH0PC.RA</v>
      </c>
      <c r="G182" s="758"/>
      <c r="H182" s="323">
        <f t="array" ref="H182">IF($D$13=$U$2,INDEX(Гардеробная_система_2[РРЦ Без НДС],MATCH(F182,Гардеробная_система_2[артикул],0)),IF($D$13=$U$1,INDEX(Гардеробная_система_2[РРЦ с НДС],MATCH(F182,Гардеробная_система_2[артикул],0)),IF($D$13=$U$3,INDEX(Гардеробная_система_2[0 НДС],MATCH(F182,Гардеробная_система_2[артикул],0)),0)))</f>
        <v>476.34</v>
      </c>
      <c r="I182" s="349">
        <f t="array" ref="I182">H182-H182*$I$13</f>
        <v>476.34</v>
      </c>
      <c r="J182" s="32"/>
    </row>
    <row r="183" spans="1:10" x14ac:dyDescent="0.25">
      <c r="A183" s="5"/>
      <c r="B183" s="734"/>
      <c r="C183" s="14" t="s">
        <v>708</v>
      </c>
      <c r="D183" s="282" t="s">
        <v>469</v>
      </c>
      <c r="E183" s="282" t="s">
        <v>966</v>
      </c>
      <c r="F183" s="281" t="str">
        <f t="array" ref="F183">INDEX(Гардеробная_система_2[артикул],MATCH('Гардеробная система'!$C183&amp;'Гардеробная система'!$D183&amp;'Гардеробная система'!$E183,Гардеробная_система_2[Название]&amp;Гардеробная_система_2[цвет]&amp;Гардеробная_система_2[страна],0),0)</f>
        <v>WA0318.VP036.WH000.CI</v>
      </c>
      <c r="G183" s="756" t="s">
        <v>1000</v>
      </c>
      <c r="H183" s="323">
        <f t="array" ref="H183">IF($D$13=$U$2,INDEX(Гардеробная_система_2[РРЦ Без НДС],MATCH(F183,Гардеробная_система_2[артикул],0)),IF($D$13=$U$1,INDEX(Гардеробная_система_2[РРЦ с НДС],MATCH(F183,Гардеробная_система_2[артикул],0)),IF($D$13=$U$3,INDEX(Гардеробная_система_2[0 НДС],MATCH(F183,Гардеробная_система_2[артикул],0)),0)))</f>
        <v>197.3</v>
      </c>
      <c r="I183" s="349">
        <f t="array" ref="I183">H183-H183*$I$13</f>
        <v>197.3</v>
      </c>
      <c r="J183" s="32"/>
    </row>
    <row r="184" spans="1:10" x14ac:dyDescent="0.25">
      <c r="A184" s="5"/>
      <c r="B184" s="737"/>
      <c r="C184" s="14" t="s">
        <v>712</v>
      </c>
      <c r="D184" s="282" t="s">
        <v>469</v>
      </c>
      <c r="E184" s="282" t="s">
        <v>966</v>
      </c>
      <c r="F184" s="281" t="str">
        <f t="array" ref="F184">INDEX(Гардеробная_система_2[артикул],MATCH('Гардеробная система'!$C184&amp;'Гардеробная система'!$D184&amp;'Гардеробная система'!$E184,Гардеробная_система_2[Название]&amp;Гардеробная_система_2[цвет]&amp;Гардеробная_система_2[страна],0),0)</f>
        <v>WA0318.VP046.WH000.CI</v>
      </c>
      <c r="G184" s="757"/>
      <c r="H184" s="323">
        <f t="array" ref="H184">IF($D$13=$U$2,INDEX(Гардеробная_система_2[РРЦ Без НДС],MATCH(F184,Гардеробная_система_2[артикул],0)),IF($D$13=$U$1,INDEX(Гардеробная_система_2[РРЦ с НДС],MATCH(F184,Гардеробная_система_2[артикул],0)),IF($D$13=$U$3,INDEX(Гардеробная_система_2[0 НДС],MATCH(F184,Гардеробная_система_2[артикул],0)),0)))</f>
        <v>259.57</v>
      </c>
      <c r="I184" s="349">
        <f t="array" ref="I184">H184-H184*$I$13</f>
        <v>259.57</v>
      </c>
      <c r="J184" s="32"/>
    </row>
    <row r="185" spans="1:10" x14ac:dyDescent="0.25">
      <c r="A185" s="5"/>
      <c r="B185" s="738"/>
      <c r="C185" s="14" t="s">
        <v>716</v>
      </c>
      <c r="D185" s="282" t="s">
        <v>469</v>
      </c>
      <c r="E185" s="282" t="s">
        <v>966</v>
      </c>
      <c r="F185" s="281" t="str">
        <f t="array" ref="F185">INDEX(Гардеробная_система_2[артикул],MATCH('Гардеробная система'!$C185&amp;'Гардеробная система'!$D185&amp;'Гардеробная система'!$E185,Гардеробная_система_2[Название]&amp;Гардеробная_система_2[цвет]&amp;Гардеробная_система_2[страна],0),0)</f>
        <v>WA0318.VP054.WH000.CI</v>
      </c>
      <c r="G185" s="758"/>
      <c r="H185" s="323">
        <f t="array" ref="H185">IF($D$13=$U$2,INDEX(Гардеробная_система_2[РРЦ Без НДС],MATCH(F185,Гардеробная_система_2[артикул],0)),IF($D$13=$U$1,INDEX(Гардеробная_система_2[РРЦ с НДС],MATCH(F185,Гардеробная_система_2[артикул],0)),IF($D$13=$U$3,INDEX(Гардеробная_система_2[0 НДС],MATCH(F185,Гардеробная_система_2[артикул],0)),0)))</f>
        <v>311.48</v>
      </c>
      <c r="I185" s="349">
        <f t="array" ref="I185">H185-H185*$I$13</f>
        <v>311.48</v>
      </c>
      <c r="J185" s="32"/>
    </row>
    <row r="186" spans="1:10" x14ac:dyDescent="0.25">
      <c r="A186" s="5"/>
      <c r="B186" s="734"/>
      <c r="C186" s="14" t="s">
        <v>720</v>
      </c>
      <c r="D186" s="282" t="s">
        <v>469</v>
      </c>
      <c r="E186" s="282" t="s">
        <v>966</v>
      </c>
      <c r="F186" s="281" t="str">
        <f t="array" ref="F186">INDEX(Гардеробная_система_2[артикул],MATCH('Гардеробная система'!$C186&amp;'Гардеробная система'!$D186&amp;'Гардеробная система'!$E186,Гардеробная_система_2[Название]&amp;Гардеробная_система_2[цвет]&amp;Гардеробная_система_2[страна],0),0)</f>
        <v>WA2934.VR036.WH000.CI</v>
      </c>
      <c r="G186" s="756" t="s">
        <v>1001</v>
      </c>
      <c r="H186" s="323">
        <f t="array" ref="H186">IF($D$13=$U$2,INDEX(Гардеробная_система_2[РРЦ Без НДС],MATCH(F186,Гардеробная_система_2[артикул],0)),IF($D$13=$U$1,INDEX(Гардеробная_система_2[РРЦ с НДС],MATCH(F186,Гардеробная_система_2[артикул],0)),IF($D$13=$U$3,INDEX(Гардеробная_система_2[0 НДС],MATCH(F186,Гардеробная_система_2[артикул],0)),0)))</f>
        <v>255.28</v>
      </c>
      <c r="I186" s="349">
        <f t="array" ref="I186">H186-H186*$I$13</f>
        <v>255.28</v>
      </c>
      <c r="J186" s="32"/>
    </row>
    <row r="187" spans="1:10" x14ac:dyDescent="0.25">
      <c r="A187" s="5"/>
      <c r="B187" s="737"/>
      <c r="C187" s="14" t="s">
        <v>724</v>
      </c>
      <c r="D187" s="282" t="s">
        <v>469</v>
      </c>
      <c r="E187" s="282" t="s">
        <v>966</v>
      </c>
      <c r="F187" s="281" t="str">
        <f t="array" ref="F187">INDEX(Гардеробная_система_2[артикул],MATCH('Гардеробная система'!$C187&amp;'Гардеробная система'!$D187&amp;'Гардеробная система'!$E187,Гардеробная_система_2[Название]&amp;Гардеробная_система_2[цвет]&amp;Гардеробная_система_2[страна],0),0)</f>
        <v>WA2956.VR046.WH000.CI</v>
      </c>
      <c r="G187" s="757"/>
      <c r="H187" s="323">
        <f t="array" ref="H187">IF($D$13=$U$2,INDEX(Гардеробная_система_2[РРЦ Без НДС],MATCH(F187,Гардеробная_система_2[артикул],0)),IF($D$13=$U$1,INDEX(Гардеробная_система_2[РРЦ с НДС],MATCH(F187,Гардеробная_система_2[артикул],0)),IF($D$13=$U$3,INDEX(Гардеробная_система_2[0 НДС],MATCH(F187,Гардеробная_система_2[артикул],0)),0)))</f>
        <v>306.06</v>
      </c>
      <c r="I187" s="349">
        <f t="array" ref="I187">H187-H187*$I$13</f>
        <v>306.06</v>
      </c>
      <c r="J187" s="32"/>
    </row>
    <row r="188" spans="1:10" x14ac:dyDescent="0.25">
      <c r="A188" s="5"/>
      <c r="B188" s="738"/>
      <c r="C188" s="79" t="s">
        <v>728</v>
      </c>
      <c r="D188" s="279" t="s">
        <v>469</v>
      </c>
      <c r="E188" s="279" t="s">
        <v>966</v>
      </c>
      <c r="F188" s="281" t="str">
        <f t="array" ref="F188">INDEX(Гардеробная_система_2[артикул],MATCH('Гардеробная система'!$C188&amp;'Гардеробная система'!$D188&amp;'Гардеробная система'!$E188,Гардеробная_система_2[Название]&amp;Гардеробная_система_2[цвет]&amp;Гардеробная_система_2[страна],0),0)</f>
        <v>WA2978.VR054.WH000.CI</v>
      </c>
      <c r="G188" s="758"/>
      <c r="H188" s="323">
        <f t="array" ref="H188">IF($D$13=$U$2,INDEX(Гардеробная_система_2[РРЦ Без НДС],MATCH(F188,Гардеробная_система_2[артикул],0)),IF($D$13=$U$1,INDEX(Гардеробная_система_2[РРЦ с НДС],MATCH(F188,Гардеробная_система_2[артикул],0)),IF($D$13=$U$3,INDEX(Гардеробная_система_2[0 НДС],MATCH(F188,Гардеробная_система_2[артикул],0)),0)))</f>
        <v>386.07</v>
      </c>
      <c r="I188" s="349">
        <f t="array" ref="I188">H188-H188*$I$13</f>
        <v>386.07</v>
      </c>
      <c r="J188" s="32"/>
    </row>
    <row r="189" spans="1:10" x14ac:dyDescent="0.3">
      <c r="A189" s="5"/>
      <c r="B189" s="75"/>
      <c r="C189" s="76" t="s">
        <v>1002</v>
      </c>
      <c r="D189" s="76"/>
      <c r="E189" s="76"/>
      <c r="F189" s="76"/>
      <c r="G189" s="76"/>
      <c r="H189" s="76"/>
      <c r="I189" s="77"/>
      <c r="J189" s="32"/>
    </row>
    <row r="190" spans="1:10" x14ac:dyDescent="0.25">
      <c r="A190" s="5"/>
      <c r="B190" s="734"/>
      <c r="C190" s="347" t="s">
        <v>1251</v>
      </c>
      <c r="D190" s="281" t="s">
        <v>469</v>
      </c>
      <c r="E190" s="281" t="s">
        <v>965</v>
      </c>
      <c r="F190" s="281" t="str">
        <f t="array" ref="F190">INDEX(Гардеробная_система_2[артикул],MATCH('Гардеробная система'!$C190&amp;'Гардеробная система'!$D190&amp;'Гардеробная система'!$E190,Гардеробная_система_2[Название]&amp;Гардеробная_система_2[цвет]&amp;Гардеробная_система_2[страна],0),0)</f>
        <v>WA0345.VP045.WH0PC.RA</v>
      </c>
      <c r="G190" s="756" t="s">
        <v>998</v>
      </c>
      <c r="H190" s="323">
        <f t="array" ref="H190">IF($D$13=$U$2,INDEX(Гардеробная_система_2[РРЦ Без НДС],MATCH(F190,Гардеробная_система_2[артикул],0)),IF($D$13=$U$1,INDEX(Гардеробная_система_2[РРЦ с НДС],MATCH(F190,Гардеробная_система_2[артикул],0)),IF($D$13=$U$3,INDEX(Гардеробная_система_2[0 НДС],MATCH(F190,Гардеробная_система_2[артикул],0)),0)))</f>
        <v>1048.7</v>
      </c>
      <c r="I190" s="323">
        <f t="array" ref="I190">H190-H190*$I$13</f>
        <v>1048.7</v>
      </c>
      <c r="J190" s="32"/>
    </row>
    <row r="191" spans="1:10" x14ac:dyDescent="0.25">
      <c r="A191" s="5"/>
      <c r="B191" s="737"/>
      <c r="C191" s="348" t="s">
        <v>908</v>
      </c>
      <c r="D191" s="282" t="s">
        <v>469</v>
      </c>
      <c r="E191" s="282" t="s">
        <v>965</v>
      </c>
      <c r="F191" s="281" t="str">
        <f t="array" ref="F191">INDEX(Гардеробная_система_2[артикул],MATCH('Гардеробная система'!$C191&amp;'Гардеробная система'!$D191&amp;'Гардеробная система'!$E191,Гардеробная_система_2[Название]&amp;Гардеробная_система_2[цвет]&amp;Гардеробная_система_2[страна],0),0)</f>
        <v>WA0345.VP060.WH0PC.RA</v>
      </c>
      <c r="G191" s="757"/>
      <c r="H191" s="323">
        <f t="array" ref="H191">IF($D$13=$U$2,INDEX(Гардеробная_система_2[РРЦ Без НДС],MATCH(F191,Гардеробная_система_2[артикул],0)),IF($D$13=$U$1,INDEX(Гардеробная_система_2[РРЦ с НДС],MATCH(F191,Гардеробная_система_2[артикул],0)),IF($D$13=$U$3,INDEX(Гардеробная_система_2[0 НДС],MATCH(F191,Гардеробная_система_2[артикул],0)),0)))</f>
        <v>1687.59</v>
      </c>
      <c r="I191" s="323">
        <f t="array" ref="I191">H191-H191*$I$13</f>
        <v>1687.59</v>
      </c>
      <c r="J191" s="32"/>
    </row>
    <row r="192" spans="1:10" x14ac:dyDescent="0.25">
      <c r="A192" s="5"/>
      <c r="B192" s="737"/>
      <c r="C192" s="348" t="s">
        <v>1253</v>
      </c>
      <c r="D192" s="282" t="s">
        <v>469</v>
      </c>
      <c r="E192" s="282" t="s">
        <v>965</v>
      </c>
      <c r="F192" s="281" t="str">
        <f t="array" ref="F192">INDEX(Гардеробная_система_2[артикул],MATCH('Гардеробная система'!$C192&amp;'Гардеробная система'!$D192&amp;'Гардеробная система'!$E192,Гардеробная_система_2[Название]&amp;Гардеробная_система_2[цвет]&amp;Гардеробная_система_2[страна],0),0)</f>
        <v>WA0335.VP045.WH0PC.RA</v>
      </c>
      <c r="G192" s="757"/>
      <c r="H192" s="323">
        <f t="array" ref="H192">IF($D$13=$U$2,INDEX(Гардеробная_система_2[РРЦ Без НДС],MATCH(F192,Гардеробная_система_2[артикул],0)),IF($D$13=$U$1,INDEX(Гардеробная_система_2[РРЦ с НДС],MATCH(F192,Гардеробная_система_2[артикул],0)),IF($D$13=$U$3,INDEX(Гардеробная_система_2[0 НДС],MATCH(F192,Гардеробная_система_2[артикул],0)),0)))</f>
        <v>1166.54</v>
      </c>
      <c r="I192" s="323">
        <f t="array" ref="I192">H192-H192*$I$13</f>
        <v>1166.54</v>
      </c>
      <c r="J192" s="32"/>
    </row>
    <row r="193" spans="1:10" x14ac:dyDescent="0.25">
      <c r="A193" s="5"/>
      <c r="B193" s="737"/>
      <c r="C193" s="435" t="s">
        <v>910</v>
      </c>
      <c r="D193" s="430" t="s">
        <v>469</v>
      </c>
      <c r="E193" s="430" t="s">
        <v>965</v>
      </c>
      <c r="F193" s="484" t="str">
        <f t="array" ref="F193">INDEX(Гардеробная_система_2[артикул],MATCH('Гардеробная система'!$C193&amp;'Гардеробная система'!$D193&amp;'Гардеробная система'!$E193,Гардеробная_система_2[Название]&amp;Гардеробная_система_2[цвет]&amp;Гардеробная_система_2[страна],0),0)</f>
        <v>WA0335.VP055.WH0PC.RA</v>
      </c>
      <c r="G193" s="757"/>
      <c r="H193" s="431">
        <f t="array" ref="H193">IF($D$13=$U$2,INDEX(Гардеробная_система_2[РРЦ Без НДС],MATCH(F193,Гардеробная_система_2[артикул],0)),IF($D$13=$U$1,INDEX(Гардеробная_система_2[РРЦ с НДС],MATCH(F193,Гардеробная_система_2[артикул],0)),IF($D$13=$U$3,INDEX(Гардеробная_система_2[0 НДС],MATCH(F193,Гардеробная_система_2[артикул],0)),0)))</f>
        <v>1592.32</v>
      </c>
      <c r="I193" s="431">
        <f t="array" ref="I193">H193-H193*$I$13</f>
        <v>1592.32</v>
      </c>
      <c r="J193" s="32"/>
    </row>
    <row r="194" spans="1:10" x14ac:dyDescent="0.25">
      <c r="A194" s="5"/>
      <c r="B194" s="738"/>
      <c r="C194" s="362" t="s">
        <v>912</v>
      </c>
      <c r="D194" s="279" t="s">
        <v>469</v>
      </c>
      <c r="E194" s="279" t="s">
        <v>965</v>
      </c>
      <c r="F194" s="281" t="str">
        <f t="array" ref="F194">INDEX(Гардеробная_система_2[артикул],MATCH('Гардеробная система'!$C194&amp;'Гардеробная система'!$D194&amp;'Гардеробная система'!$E194,Гардеробная_система_2[Название]&amp;Гардеробная_система_2[цвет]&amp;Гардеробная_система_2[страна],0),0)</f>
        <v>WA0335.VP060.WH0PC.RA</v>
      </c>
      <c r="G194" s="758"/>
      <c r="H194" s="323">
        <f t="array" ref="H194">IF($D$13=$U$2,INDEX(Гардеробная_система_2[РРЦ Без НДС],MATCH(F194,Гардеробная_система_2[артикул],0)),IF($D$13=$U$1,INDEX(Гардеробная_система_2[РРЦ с НДС],MATCH(F194,Гардеробная_система_2[артикул],0)),IF($D$13=$U$3,INDEX(Гардеробная_система_2[0 НДС],MATCH(F194,Гардеробная_система_2[артикул],0)),0)))</f>
        <v>2014.22</v>
      </c>
      <c r="I194" s="323">
        <f t="array" ref="I194">H194-H194*$I$13</f>
        <v>2014.22</v>
      </c>
      <c r="J194" s="32"/>
    </row>
    <row r="195" spans="1:10" ht="20.25" x14ac:dyDescent="0.3">
      <c r="A195" s="5"/>
      <c r="B195" s="71"/>
      <c r="C195" s="76" t="s">
        <v>1005</v>
      </c>
      <c r="D195" s="93"/>
      <c r="E195" s="93"/>
      <c r="F195" s="93"/>
      <c r="G195" s="93"/>
      <c r="H195" s="93"/>
      <c r="I195" s="345"/>
      <c r="J195" s="32"/>
    </row>
    <row r="196" spans="1:10" x14ac:dyDescent="0.25">
      <c r="A196" s="5"/>
      <c r="B196" s="734"/>
      <c r="C196" s="78" t="s">
        <v>1538</v>
      </c>
      <c r="D196" s="383" t="s">
        <v>469</v>
      </c>
      <c r="E196" s="383" t="s">
        <v>965</v>
      </c>
      <c r="F196" s="383" t="str">
        <f t="array" ref="F196">INDEX(Гардеробная_система_2[артикул],MATCH('Гардеробная система'!$C196&amp;'Гардеробная система'!$D196&amp;'Гардеробная система'!$E196,Гардеробная_система_2[Название]&amp;Гардеробная_система_2[цвет]&amp;Гардеробная_система_2[страна],0),0)</f>
        <v>WA0397.VP230.WH0PC.RA</v>
      </c>
      <c r="G196" s="756" t="s">
        <v>998</v>
      </c>
      <c r="H196" s="323">
        <f t="array" ref="H196">IF($D$13=$U$2,INDEX(Гардеробная_система_2[РРЦ Без НДС],MATCH(F196,Гардеробная_система_2[артикул],0)),IF($D$13=$U$1,INDEX(Гардеробная_система_2[РРЦ с НДС],MATCH(F196,Гардеробная_система_2[артикул],0)),IF($D$13=$U$3,INDEX(Гардеробная_система_2[0 НДС],MATCH(F196,Гардеробная_система_2[артикул],0)),0)))</f>
        <v>1049.78</v>
      </c>
      <c r="I196" s="323">
        <f t="array" ref="I196">H196-H196*$I$13</f>
        <v>1049.78</v>
      </c>
      <c r="J196" s="32"/>
    </row>
    <row r="197" spans="1:10" x14ac:dyDescent="0.25">
      <c r="A197" s="5"/>
      <c r="B197" s="737"/>
      <c r="C197" s="14" t="s">
        <v>1539</v>
      </c>
      <c r="D197" s="382" t="s">
        <v>469</v>
      </c>
      <c r="E197" s="382" t="s">
        <v>965</v>
      </c>
      <c r="F197" s="383" t="str">
        <f t="array" ref="F197">INDEX(Гардеробная_система_2[артикул],MATCH('Гардеробная система'!$C197&amp;'Гардеробная система'!$D197&amp;'Гардеробная система'!$E197,Гардеробная_система_2[Название]&amp;Гардеробная_система_2[цвет]&amp;Гардеробная_система_2[страна],0),0)</f>
        <v>WA0397.VP172.WH0PC.RA</v>
      </c>
      <c r="G197" s="757"/>
      <c r="H197" s="323">
        <f t="array" ref="H197">IF($D$13=$U$2,INDEX(Гардеробная_система_2[РРЦ Без НДС],MATCH(F197,Гардеробная_система_2[артикул],0)),IF($D$13=$U$1,INDEX(Гардеробная_система_2[РРЦ с НДС],MATCH(F197,Гардеробная_система_2[артикул],0)),IF($D$13=$U$3,INDEX(Гардеробная_система_2[0 НДС],MATCH(F197,Гардеробная_система_2[артикул],0)),0)))</f>
        <v>858.03</v>
      </c>
      <c r="I197" s="323">
        <f t="array" ref="I197">H197-H197*$I$13</f>
        <v>858.03</v>
      </c>
      <c r="J197" s="32"/>
    </row>
    <row r="198" spans="1:10" x14ac:dyDescent="0.25">
      <c r="A198" s="5"/>
      <c r="B198" s="737"/>
      <c r="C198" s="78" t="s">
        <v>1540</v>
      </c>
      <c r="D198" s="383" t="s">
        <v>469</v>
      </c>
      <c r="E198" s="383" t="s">
        <v>965</v>
      </c>
      <c r="F198" s="383" t="str">
        <f t="array" ref="F198">INDEX(Гардеробная_система_2[артикул],MATCH('Гардеробная система'!$C198&amp;'Гардеробная система'!$D198&amp;'Гардеробная система'!$E198,Гардеробная_система_2[Название]&amp;Гардеробная_система_2[цвет]&amp;Гардеробная_система_2[страна],0),0)</f>
        <v>WA0397.VP114.WH0PC.RA</v>
      </c>
      <c r="G198" s="757"/>
      <c r="H198" s="323">
        <f t="array" ref="H198">IF($D$13=$U$2,INDEX(Гардеробная_система_2[РРЦ Без НДС],MATCH(F198,Гардеробная_система_2[артикул],0)),IF($D$13=$U$1,INDEX(Гардеробная_система_2[РРЦ с НДС],MATCH(F198,Гардеробная_система_2[артикул],0)),IF($D$13=$U$3,INDEX(Гардеробная_система_2[0 НДС],MATCH(F198,Гардеробная_система_2[артикул],0)),0)))</f>
        <v>573.09</v>
      </c>
      <c r="I198" s="323">
        <f t="array" ref="I198">H198-H198*$I$13</f>
        <v>573.09</v>
      </c>
      <c r="J198" s="32"/>
    </row>
    <row r="199" spans="1:10" x14ac:dyDescent="0.25">
      <c r="A199" s="5"/>
      <c r="B199" s="738"/>
      <c r="C199" s="14" t="s">
        <v>1541</v>
      </c>
      <c r="D199" s="382" t="s">
        <v>469</v>
      </c>
      <c r="E199" s="382" t="s">
        <v>965</v>
      </c>
      <c r="F199" s="383" t="str">
        <f t="array" ref="F199">INDEX(Гардеробная_система_2[артикул],MATCH('Гардеробная система'!$C199&amp;'Гардеробная система'!$D199&amp;'Гардеробная система'!$E199,Гардеробная_система_2[Название]&amp;Гардеробная_система_2[цвет]&amp;Гардеробная_система_2[страна],0),0)</f>
        <v>WA0397.VP057.WH0PC.RA</v>
      </c>
      <c r="G199" s="758"/>
      <c r="H199" s="323">
        <f t="array" ref="H199">IF($D$13=$U$2,INDEX(Гардеробная_система_2[РРЦ Без НДС],MATCH(F199,Гардеробная_система_2[артикул],0)),IF($D$13=$U$1,INDEX(Гардеробная_система_2[РРЦ с НДС],MATCH(F199,Гардеробная_система_2[артикул],0)),IF($D$13=$U$3,INDEX(Гардеробная_система_2[0 НДС],MATCH(F199,Гардеробная_система_2[артикул],0)),0)))</f>
        <v>267.8</v>
      </c>
      <c r="I199" s="323">
        <f t="array" ref="I199">H199-H199*$I$13</f>
        <v>267.8</v>
      </c>
      <c r="J199" s="32"/>
    </row>
    <row r="200" spans="1:10" x14ac:dyDescent="0.25">
      <c r="A200" s="5"/>
      <c r="B200" s="734"/>
      <c r="C200" s="435" t="s">
        <v>1535</v>
      </c>
      <c r="D200" s="430" t="s">
        <v>469</v>
      </c>
      <c r="E200" s="430" t="s">
        <v>965</v>
      </c>
      <c r="F200" s="484" t="str">
        <f t="array" ref="F200">INDEX(Гардеробная_система_2[артикул],MATCH('Гардеробная система'!$C200&amp;'Гардеробная система'!$D200&amp;'Гардеробная система'!$E200,Гардеробная_система_2[Название]&amp;Гардеробная_система_2[цвет]&amp;Гардеробная_система_2[страна],0),0)</f>
        <v>WA0285.VP060.WH0PC.RA</v>
      </c>
      <c r="G200" s="756" t="s">
        <v>1006</v>
      </c>
      <c r="H200" s="431">
        <f t="array" ref="H200">IF($D$13=$U$2,INDEX(Гардеробная_система_2[РРЦ Без НДС],MATCH(F200,Гардеробная_система_2[артикул],0)),IF($D$13=$U$1,INDEX(Гардеробная_система_2[РРЦ с НДС],MATCH(F200,Гардеробная_система_2[артикул],0)),IF($D$13=$U$3,INDEX(Гардеробная_система_2[0 НДС],MATCH(F200,Гардеробная_система_2[артикул],0)),0)))</f>
        <v>598.82000000000005</v>
      </c>
      <c r="I200" s="431">
        <f t="array" ref="I200">H200-H200*$I$13</f>
        <v>598.82000000000005</v>
      </c>
      <c r="J200" s="32"/>
    </row>
    <row r="201" spans="1:10" x14ac:dyDescent="0.25">
      <c r="A201" s="5"/>
      <c r="B201" s="737"/>
      <c r="C201" s="435" t="s">
        <v>941</v>
      </c>
      <c r="D201" s="430" t="s">
        <v>469</v>
      </c>
      <c r="E201" s="430" t="s">
        <v>965</v>
      </c>
      <c r="F201" s="484" t="str">
        <f t="array" ref="F201">INDEX(Гардеробная_система_2[артикул],MATCH('Гардеробная система'!$C201&amp;'Гардеробная система'!$D201&amp;'Гардеробная система'!$E201,Гардеробная_система_2[Название]&amp;Гардеробная_система_2[цвет]&amp;Гардеробная_система_2[страна],0),0)</f>
        <v>WA0285.VP130.WH0PC.RA</v>
      </c>
      <c r="G201" s="757"/>
      <c r="H201" s="431">
        <f t="array" ref="H201">IF($D$13=$U$2,INDEX(Гардеробная_система_2[РРЦ Без НДС],MATCH(F201,Гардеробная_система_2[артикул],0)),IF($D$13=$U$1,INDEX(Гардеробная_система_2[РРЦ с НДС],MATCH(F201,Гардеробная_система_2[артикул],0)),IF($D$13=$U$3,INDEX(Гардеробная_система_2[0 НДС],MATCH(F201,Гардеробная_система_2[артикул],0)),0)))</f>
        <v>1020.73</v>
      </c>
      <c r="I201" s="431">
        <f t="array" ref="I201">H201-H201*$I$13</f>
        <v>1020.73</v>
      </c>
      <c r="J201" s="32"/>
    </row>
    <row r="202" spans="1:10" x14ac:dyDescent="0.25">
      <c r="A202" s="5"/>
      <c r="B202" s="738"/>
      <c r="C202" s="435" t="s">
        <v>945</v>
      </c>
      <c r="D202" s="430" t="s">
        <v>469</v>
      </c>
      <c r="E202" s="430" t="s">
        <v>965</v>
      </c>
      <c r="F202" s="484" t="str">
        <f t="array" ref="F202">INDEX(Гардеробная_система_2[артикул],MATCH('Гардеробная система'!$C202&amp;'Гардеробная система'!$D202&amp;'Гардеробная система'!$E202,Гардеробная_система_2[Название]&amp;Гардеробная_система_2[цвет]&amp;Гардеробная_система_2[страна],0),0)</f>
        <v>WA0285.VP203.WH0PC.RA</v>
      </c>
      <c r="G202" s="758"/>
      <c r="H202" s="431">
        <f t="array" ref="H202">IF($D$13=$U$2,INDEX(Гардеробная_система_2[РРЦ Без НДС],MATCH(F202,Гардеробная_система_2[артикул],0)),IF($D$13=$U$1,INDEX(Гардеробная_система_2[РРЦ с НДС],MATCH(F202,Гардеробная_система_2[артикул],0)),IF($D$13=$U$3,INDEX(Гардеробная_система_2[0 НДС],MATCH(F202,Гардеробная_система_2[артикул],0)),0)))</f>
        <v>1649.65</v>
      </c>
      <c r="I202" s="431">
        <f t="array" ref="I202">H202-H202*$I$13</f>
        <v>1649.65</v>
      </c>
      <c r="J202" s="32"/>
    </row>
    <row r="203" spans="1:10" ht="24.95" customHeight="1" x14ac:dyDescent="0.25">
      <c r="A203" s="5"/>
      <c r="B203" s="734"/>
      <c r="C203" s="482" t="s">
        <v>2191</v>
      </c>
      <c r="D203" s="199" t="s">
        <v>469</v>
      </c>
      <c r="E203" s="199" t="s">
        <v>965</v>
      </c>
      <c r="F203" s="197" t="str">
        <f t="array" ref="F203">INDEX(Гардеробная_система_2[артикул],MATCH('Гардеробная система'!$C203&amp;'Гардеробная система'!$D203&amp;'Гардеробная система'!$E203,Гардеробная_система_2[Название]&amp;Гардеробная_система_2[цвет]&amp;Гардеробная_система_2[страна],0),0)</f>
        <v>WA0487.VP130.WH0PC.RA</v>
      </c>
      <c r="G203" s="784" t="s">
        <v>1006</v>
      </c>
      <c r="H203" s="349">
        <f t="array" ref="H203">IF($D$13=$U$2,INDEX(Гардеробная_система_2[РРЦ Без НДС],MATCH(F203,Гардеробная_система_2[артикул],0)),IF($D$13=$U$1,INDEX(Гардеробная_система_2[РРЦ с НДС],MATCH(F203,Гардеробная_система_2[артикул],0)),IF($D$13=$U$3,INDEX(Гардеробная_система_2[0 НДС],MATCH(F203,Гардеробная_система_2[артикул],0)),0)))</f>
        <v>918</v>
      </c>
      <c r="I203" s="349">
        <f t="array" ref="I203">H203-H203*$I$13</f>
        <v>918</v>
      </c>
      <c r="J203" s="32"/>
    </row>
    <row r="204" spans="1:10" ht="24.95" customHeight="1" x14ac:dyDescent="0.25">
      <c r="A204" s="5"/>
      <c r="B204" s="738"/>
      <c r="C204" s="482" t="s">
        <v>2193</v>
      </c>
      <c r="D204" s="199" t="s">
        <v>469</v>
      </c>
      <c r="E204" s="199" t="s">
        <v>965</v>
      </c>
      <c r="F204" s="197" t="str">
        <f t="array" ref="F204">INDEX(Гардеробная_система_2[артикул],MATCH('Гардеробная система'!$C204&amp;'Гардеробная система'!$D204&amp;'Гардеробная система'!$E204,Гардеробная_система_2[Название]&amp;Гардеробная_система_2[цвет]&amp;Гардеробная_система_2[страна],0),0)</f>
        <v>WA0487.VP190.WH0PC.RA</v>
      </c>
      <c r="G204" s="786"/>
      <c r="H204" s="349">
        <f t="array" ref="H204">IF($D$13=$U$2,INDEX(Гардеробная_система_2[РРЦ Без НДС],MATCH(F204,Гардеробная_система_2[артикул],0)),IF($D$13=$U$1,INDEX(Гардеробная_система_2[РРЦ с НДС],MATCH(F204,Гардеробная_система_2[артикул],0)),IF($D$13=$U$3,INDEX(Гардеробная_система_2[0 НДС],MATCH(F204,Гардеробная_система_2[артикул],0)),0)))</f>
        <v>1389</v>
      </c>
      <c r="I204" s="349">
        <f t="array" ref="I204">H204-H204*$I$13</f>
        <v>1389</v>
      </c>
      <c r="J204" s="32"/>
    </row>
    <row r="205" spans="1:10" ht="24.95" customHeight="1" x14ac:dyDescent="0.25">
      <c r="A205" s="5"/>
      <c r="B205" s="734"/>
      <c r="C205" s="482" t="s">
        <v>2195</v>
      </c>
      <c r="D205" s="199" t="s">
        <v>469</v>
      </c>
      <c r="E205" s="199" t="s">
        <v>1591</v>
      </c>
      <c r="F205" s="197" t="str">
        <f t="array" ref="F205">INDEX(Гардеробная_система_2[артикул],MATCH('Гардеробная система'!$C205&amp;'Гардеробная система'!$D205&amp;'Гардеробная система'!$E205,Гардеробная_система_2[Название]&amp;Гардеробная_система_2[цвет]&amp;Гардеробная_система_2[страна],0),0)</f>
        <v>WA0366.AP045.WH000.CI</v>
      </c>
      <c r="G205" s="199" t="s">
        <v>1006</v>
      </c>
      <c r="H205" s="349">
        <f t="array" ref="H205">IF($D$13=$U$2,INDEX(Гардеробная_система_2[РРЦ Без НДС],MATCH(F205,Гардеробная_система_2[артикул],0)),IF($D$13=$U$1,INDEX(Гардеробная_система_2[РРЦ с НДС],MATCH(F205,Гардеробная_система_2[артикул],0)),IF($D$13=$U$3,INDEX(Гардеробная_система_2[0 НДС],MATCH(F205,Гардеробная_система_2[артикул],0)),0)))</f>
        <v>216.64</v>
      </c>
      <c r="I205" s="349">
        <f t="array" ref="I205">H205-H205*$I$13</f>
        <v>216.64</v>
      </c>
      <c r="J205" s="32"/>
    </row>
    <row r="206" spans="1:10" ht="24.95" customHeight="1" x14ac:dyDescent="0.25">
      <c r="A206" s="5"/>
      <c r="B206" s="738"/>
      <c r="C206" s="482" t="s">
        <v>2197</v>
      </c>
      <c r="D206" s="199" t="s">
        <v>469</v>
      </c>
      <c r="E206" s="199" t="s">
        <v>1591</v>
      </c>
      <c r="F206" s="197" t="str">
        <f t="array" ref="F206">INDEX(Гардеробная_система_2[артикул],MATCH('Гардеробная система'!$C206&amp;'Гардеробная система'!$D206&amp;'Гардеробная система'!$E206,Гардеробная_система_2[Название]&amp;Гардеробная_система_2[цвет]&amp;Гардеробная_система_2[страна],0),0)</f>
        <v>WA0366.AP060.WH000.CI</v>
      </c>
      <c r="G206" s="199" t="s">
        <v>1006</v>
      </c>
      <c r="H206" s="349">
        <f t="array" ref="H206">IF($D$13=$U$2,INDEX(Гардеробная_система_2[РРЦ Без НДС],MATCH(F206,Гардеробная_система_2[артикул],0)),IF($D$13=$U$1,INDEX(Гардеробная_система_2[РРЦ с НДС],MATCH(F206,Гардеробная_система_2[артикул],0)),IF($D$13=$U$3,INDEX(Гардеробная_система_2[0 НДС],MATCH(F206,Гардеробная_система_2[артикул],0)),0)))</f>
        <v>250.33</v>
      </c>
      <c r="I206" s="349">
        <f t="array" ref="I206">H206-H206*$I$13</f>
        <v>250.33</v>
      </c>
      <c r="J206" s="32"/>
    </row>
    <row r="207" spans="1:10" ht="24.95" customHeight="1" x14ac:dyDescent="0.25">
      <c r="A207" s="5"/>
      <c r="B207" s="80"/>
      <c r="C207" s="79" t="s">
        <v>705</v>
      </c>
      <c r="D207" s="470" t="s">
        <v>469</v>
      </c>
      <c r="E207" s="470" t="s">
        <v>966</v>
      </c>
      <c r="F207" s="469" t="str">
        <f t="array" ref="F207">INDEX(Гардеробная_система_2[артикул],MATCH('Гардеробная система'!$C207&amp;'Гардеробная система'!$D207&amp;'Гардеробная система'!$E207,Гардеробная_система_2[Название]&amp;Гардеробная_система_2[цвет]&amp;Гардеробная_система_2[страна],0),0)</f>
        <v>WA0339.VP000.WH000.CI</v>
      </c>
      <c r="G207" s="470" t="s">
        <v>1000</v>
      </c>
      <c r="H207" s="323">
        <f t="array" ref="H207">IF($D$13=$U$2,INDEX(Гардеробная_система_2[РРЦ Без НДС],MATCH(F207,Гардеробная_система_2[артикул],0)),IF($D$13=$U$1,INDEX(Гардеробная_система_2[РРЦ с НДС],MATCH(F207,Гардеробная_система_2[артикул],0)),IF($D$13=$U$3,INDEX(Гардеробная_система_2[0 НДС],MATCH(F207,Гардеробная_система_2[артикул],0)),0)))</f>
        <v>107.98</v>
      </c>
      <c r="I207" s="349">
        <f t="array" ref="I207">H207-H207*$I$13</f>
        <v>107.98</v>
      </c>
      <c r="J207" s="32"/>
    </row>
    <row r="208" spans="1:10" hidden="1" x14ac:dyDescent="0.25">
      <c r="A208" s="5"/>
      <c r="B208" s="80"/>
      <c r="C208" s="79" t="s">
        <v>762</v>
      </c>
      <c r="D208" s="279" t="s">
        <v>469</v>
      </c>
      <c r="E208" s="279" t="s">
        <v>965</v>
      </c>
      <c r="F208" s="281" t="str">
        <f t="array" ref="F208">INDEX(Гардеробная_система_2[артикул],MATCH('Гардеробная система'!$C208&amp;'Гардеробная система'!$D208&amp;'Гардеробная система'!$E208,Гардеробная_система_2[Название]&amp;Гардеробная_система_2[цвет]&amp;Гардеробная_система_2[страна],0),0)</f>
        <v>WA0317.VR000.WH0PC.RA</v>
      </c>
      <c r="G208" s="279" t="s">
        <v>1007</v>
      </c>
      <c r="H208" s="323">
        <f t="array" ref="H208">IF($D$13=$U$2,INDEX(Гардеробная_система_2[РРЦ Без НДС],MATCH(F208,Гардеробная_система_2[артикул],0)),IF($D$13=$U$1,INDEX(Гардеробная_система_2[РРЦ с НДС],MATCH(F208,Гардеробная_система_2[артикул],0)),IF($D$13=$U$3,INDEX(Гардеробная_система_2[0 НДС],MATCH(F208,Гардеробная_система_2[артикул],0)),0)))</f>
        <v>123.85</v>
      </c>
      <c r="I208" s="323">
        <f t="array" ref="I208">H208-H208*$I$13</f>
        <v>123.85</v>
      </c>
      <c r="J208" s="32"/>
    </row>
    <row r="209" spans="1:10" ht="20.25" x14ac:dyDescent="0.3">
      <c r="A209" s="5"/>
      <c r="B209" s="71"/>
      <c r="C209" s="76" t="s">
        <v>1008</v>
      </c>
      <c r="D209" s="93"/>
      <c r="E209" s="93"/>
      <c r="F209" s="93"/>
      <c r="G209" s="93"/>
      <c r="H209" s="93"/>
      <c r="I209" s="345"/>
      <c r="J209" s="32"/>
    </row>
    <row r="210" spans="1:10" ht="21.95" customHeight="1" x14ac:dyDescent="0.25">
      <c r="A210" s="5"/>
      <c r="B210" s="82"/>
      <c r="C210" s="347" t="s">
        <v>922</v>
      </c>
      <c r="D210" s="281" t="s">
        <v>469</v>
      </c>
      <c r="E210" s="281" t="s">
        <v>966</v>
      </c>
      <c r="F210" s="281" t="str">
        <f t="array" ref="F210">INDEX(Гардеробная_система_2[артикул],MATCH('Гардеробная система'!$C210&amp;'Гардеробная система'!$D210&amp;'Гардеробная система'!$E210,Гардеробная_система_2[Название]&amp;Гардеробная_система_2[цвет]&amp;Гардеробная_система_2[страна],0),0)</f>
        <v>WA0340.VP046.WH0PC.CI</v>
      </c>
      <c r="G210" s="281" t="s">
        <v>1009</v>
      </c>
      <c r="H210" s="323">
        <f t="array" ref="H210">IF($D$13=$U$2,INDEX(Гардеробная_система_2[РРЦ Без НДС],MATCH(F210,Гардеробная_система_2[артикул],0)),IF($D$13=$U$1,INDEX(Гардеробная_система_2[РРЦ с НДС],MATCH(F210,Гардеробная_система_2[артикул],0)),IF($D$13=$U$3,INDEX(Гардеробная_система_2[0 НДС],MATCH(F210,Гардеробная_система_2[артикул],0)),0)))</f>
        <v>882.49</v>
      </c>
      <c r="I210" s="349">
        <f t="array" ref="I210">H210-H210*$I$13</f>
        <v>882.49</v>
      </c>
      <c r="J210" s="32"/>
    </row>
    <row r="211" spans="1:10" ht="21.95" customHeight="1" x14ac:dyDescent="0.25">
      <c r="A211" s="5"/>
      <c r="B211" s="26"/>
      <c r="C211" s="348" t="s">
        <v>702</v>
      </c>
      <c r="D211" s="282" t="s">
        <v>469</v>
      </c>
      <c r="E211" s="282" t="s">
        <v>966</v>
      </c>
      <c r="F211" s="281" t="str">
        <f t="array" ref="F211">INDEX(Гардеробная_система_2[артикул],MATCH('Гардеробная система'!$C211&amp;'Гардеробная система'!$D211&amp;'Гардеробная система'!$E211,Гардеробная_система_2[Название]&amp;Гардеробная_система_2[цвет]&amp;Гардеробная_система_2[страна],0),0)</f>
        <v>WA0342.VP000.WH0PC.CI</v>
      </c>
      <c r="G211" s="282" t="s">
        <v>1010</v>
      </c>
      <c r="H211" s="323">
        <f t="array" ref="H211">IF($D$13=$U$2,INDEX(Гардеробная_система_2[РРЦ Без НДС],MATCH(F211,Гардеробная_система_2[артикул],0)),IF($D$13=$U$1,INDEX(Гардеробная_система_2[РРЦ с НДС],MATCH(F211,Гардеробная_система_2[артикул],0)),IF($D$13=$U$3,INDEX(Гардеробная_система_2[0 НДС],MATCH(F211,Гардеробная_система_2[артикул],0)),0)))</f>
        <v>2476.4299999999998</v>
      </c>
      <c r="I211" s="349" t="s">
        <v>2368</v>
      </c>
      <c r="J211" s="32"/>
    </row>
    <row r="212" spans="1:10" x14ac:dyDescent="0.25">
      <c r="A212" s="5"/>
      <c r="B212" s="734"/>
      <c r="C212" s="348" t="s">
        <v>1255</v>
      </c>
      <c r="D212" s="282" t="s">
        <v>469</v>
      </c>
      <c r="E212" s="282" t="s">
        <v>966</v>
      </c>
      <c r="F212" s="281" t="str">
        <f t="array" ref="F212">INDEX(Гардеробная_система_2[артикул],MATCH('Гардеробная система'!$C212&amp;'Гардеробная система'!$D212&amp;'Гардеробная система'!$E212,Гардеробная_система_2[Название]&amp;Гардеробная_система_2[цвет]&amp;Гардеробная_система_2[страна],0),0)</f>
        <v>WA0352.VP045.WH0PC.CI</v>
      </c>
      <c r="G212" s="282" t="s">
        <v>1011</v>
      </c>
      <c r="H212" s="323">
        <f t="array" ref="H212">IF($D$13=$U$2,INDEX(Гардеробная_система_2[РРЦ Без НДС],MATCH(F212,Гардеробная_система_2[артикул],0)),IF($D$13=$U$1,INDEX(Гардеробная_система_2[РРЦ с НДС],MATCH(F212,Гардеробная_система_2[артикул],0)),IF($D$13=$U$3,INDEX(Гардеробная_система_2[0 НДС],MATCH(F212,Гардеробная_система_2[артикул],0)),0)))</f>
        <v>2548.9699999999998</v>
      </c>
      <c r="I212" s="349">
        <f t="array" ref="I212">H212-H212*$I$13</f>
        <v>2548.9699999999998</v>
      </c>
      <c r="J212" s="32"/>
    </row>
    <row r="213" spans="1:10" x14ac:dyDescent="0.25">
      <c r="A213" s="5"/>
      <c r="B213" s="738"/>
      <c r="C213" s="348" t="s">
        <v>825</v>
      </c>
      <c r="D213" s="282" t="s">
        <v>469</v>
      </c>
      <c r="E213" s="282" t="s">
        <v>966</v>
      </c>
      <c r="F213" s="281" t="str">
        <f t="array" ref="F213">INDEX(Гардеробная_система_2[артикул],MATCH('Гардеробная система'!$C213&amp;'Гардеробная система'!$D213&amp;'Гардеробная система'!$E213,Гардеробная_система_2[Название]&amp;Гардеробная_система_2[цвет]&amp;Гардеробная_система_2[страна],0),0)</f>
        <v>WA0352.VP060.WH0PC.CI</v>
      </c>
      <c r="G213" s="282" t="s">
        <v>1011</v>
      </c>
      <c r="H213" s="323">
        <f t="array" ref="H213">IF($D$13=$U$2,INDEX(Гардеробная_система_2[РРЦ Без НДС],MATCH(F213,Гардеробная_система_2[артикул],0)),IF($D$13=$U$1,INDEX(Гардеробная_система_2[РРЦ с НДС],MATCH(F213,Гардеробная_система_2[артикул],0)),IF($D$13=$U$3,INDEX(Гардеробная_система_2[0 НДС],MATCH(F213,Гардеробная_система_2[артикул],0)),0)))</f>
        <v>3055.04</v>
      </c>
      <c r="I213" s="349">
        <f t="array" ref="I213">H213-H213*$I$13</f>
        <v>3055.04</v>
      </c>
      <c r="J213" s="32"/>
    </row>
    <row r="214" spans="1:10" x14ac:dyDescent="0.25">
      <c r="A214" s="5"/>
      <c r="B214" s="734"/>
      <c r="C214" s="348" t="s">
        <v>1257</v>
      </c>
      <c r="D214" s="282" t="s">
        <v>469</v>
      </c>
      <c r="E214" s="282" t="s">
        <v>966</v>
      </c>
      <c r="F214" s="281" t="str">
        <f t="array" ref="F214">INDEX(Гардеробная_система_2[артикул],MATCH('Гардеробная система'!$C214&amp;'Гардеробная система'!$D214&amp;'Гардеробная система'!$E214,Гардеробная_система_2[Название]&amp;Гардеробная_система_2[цвет]&amp;Гардеробная_система_2[страна],0),0)</f>
        <v>WA0396.VP045.WH0PC.CI</v>
      </c>
      <c r="G214" s="756" t="s">
        <v>1012</v>
      </c>
      <c r="H214" s="323">
        <f t="array" ref="H214">IF($D$13=$U$2,INDEX(Гардеробная_система_2[РРЦ Без НДС],MATCH(F214,Гардеробная_система_2[артикул],0)),IF($D$13=$U$1,INDEX(Гардеробная_система_2[РРЦ с НДС],MATCH(F214,Гардеробная_система_2[артикул],0)),IF($D$13=$U$3,INDEX(Гардеробная_система_2[0 НДС],MATCH(F214,Гардеробная_система_2[артикул],0)),0)))</f>
        <v>857.89</v>
      </c>
      <c r="I214" s="349">
        <f t="array" ref="I214">H214-H214*$I$13</f>
        <v>857.89</v>
      </c>
      <c r="J214" s="32"/>
    </row>
    <row r="215" spans="1:10" x14ac:dyDescent="0.25">
      <c r="A215" s="5"/>
      <c r="B215" s="737"/>
      <c r="C215" s="435" t="s">
        <v>853</v>
      </c>
      <c r="D215" s="430" t="s">
        <v>469</v>
      </c>
      <c r="E215" s="430" t="s">
        <v>966</v>
      </c>
      <c r="F215" s="484" t="str">
        <f t="array" ref="F215">INDEX(Гардеробная_система_2[артикул],MATCH('Гардеробная система'!$C215&amp;'Гардеробная система'!$D215&amp;'Гардеробная система'!$E215,Гардеробная_система_2[Название]&amp;Гардеробная_система_2[цвет]&amp;Гардеробная_система_2[страна],0),0)</f>
        <v>WA0304.VP055.WH0PC.CI</v>
      </c>
      <c r="G215" s="757"/>
      <c r="H215" s="431">
        <f t="array" ref="H215">IF($D$13=$U$2,INDEX(Гардеробная_система_2[РРЦ Без НДС],MATCH(F215,Гардеробная_система_2[артикул],0)),IF($D$13=$U$1,INDEX(Гардеробная_система_2[РРЦ с НДС],MATCH(F215,Гардеробная_система_2[артикул],0)),IF($D$13=$U$3,INDEX(Гардеробная_система_2[0 НДС],MATCH(F215,Гардеробная_система_2[артикул],0)),0)))</f>
        <v>857.89</v>
      </c>
      <c r="I215" s="431">
        <f t="array" ref="I215">H215-H215*$I$13</f>
        <v>857.89</v>
      </c>
      <c r="J215" s="32"/>
    </row>
    <row r="216" spans="1:10" x14ac:dyDescent="0.25">
      <c r="A216" s="5"/>
      <c r="B216" s="738"/>
      <c r="C216" s="348" t="s">
        <v>857</v>
      </c>
      <c r="D216" s="282" t="s">
        <v>469</v>
      </c>
      <c r="E216" s="282" t="s">
        <v>966</v>
      </c>
      <c r="F216" s="281" t="str">
        <f t="array" ref="F216">INDEX(Гардеробная_система_2[артикул],MATCH('Гардеробная система'!$C216&amp;'Гардеробная система'!$D216&amp;'Гардеробная система'!$E216,Гардеробная_система_2[Название]&amp;Гардеробная_система_2[цвет]&amp;Гардеробная_система_2[страна],0),0)</f>
        <v>WA0304.VP060.WH0PC.CI</v>
      </c>
      <c r="G216" s="758"/>
      <c r="H216" s="323">
        <f t="array" ref="H216">IF($D$13=$U$2,INDEX(Гардеробная_система_2[РРЦ Без НДС],MATCH(F216,Гардеробная_система_2[артикул],0)),IF($D$13=$U$1,INDEX(Гардеробная_система_2[РРЦ с НДС],MATCH(F216,Гардеробная_система_2[артикул],0)),IF($D$13=$U$3,INDEX(Гардеробная_система_2[0 НДС],MATCH(F216,Гардеробная_система_2[артикул],0)),0)))</f>
        <v>903.56</v>
      </c>
      <c r="I216" s="349">
        <f t="array" ref="I216">H216-H216*$I$13</f>
        <v>903.56</v>
      </c>
      <c r="J216" s="32"/>
    </row>
    <row r="217" spans="1:10" x14ac:dyDescent="0.25">
      <c r="A217" s="5"/>
      <c r="B217" s="734"/>
      <c r="C217" s="348" t="s">
        <v>1259</v>
      </c>
      <c r="D217" s="282" t="s">
        <v>469</v>
      </c>
      <c r="E217" s="282" t="s">
        <v>966</v>
      </c>
      <c r="F217" s="281" t="str">
        <f t="array" ref="F217">INDEX(Гардеробная_система_2[артикул],MATCH('Гардеробная система'!$C217&amp;'Гардеробная система'!$D217&amp;'Гардеробная система'!$E217,Гардеробная_система_2[Название]&amp;Гардеробная_система_2[цвет]&amp;Гардеробная_система_2[страна],0),0)</f>
        <v>WA0395.VP045.WH0PC.CI</v>
      </c>
      <c r="G217" s="756" t="s">
        <v>1012</v>
      </c>
      <c r="H217" s="323">
        <f t="array" ref="H217">IF($D$13=$U$2,INDEX(Гардеробная_система_2[РРЦ Без НДС],MATCH(F217,Гардеробная_система_2[артикул],0)),IF($D$13=$U$1,INDEX(Гардеробная_система_2[РРЦ с НДС],MATCH(F217,Гардеробная_система_2[артикул],0)),IF($D$13=$U$3,INDEX(Гардеробная_система_2[0 НДС],MATCH(F217,Гардеробная_система_2[артикул],0)),0)))</f>
        <v>1586.16</v>
      </c>
      <c r="I217" s="349">
        <f t="array" ref="I217">H217-H217*$I$13</f>
        <v>1586.16</v>
      </c>
      <c r="J217" s="32"/>
    </row>
    <row r="218" spans="1:10" x14ac:dyDescent="0.25">
      <c r="A218" s="5"/>
      <c r="B218" s="738"/>
      <c r="C218" s="348" t="s">
        <v>861</v>
      </c>
      <c r="D218" s="282" t="s">
        <v>469</v>
      </c>
      <c r="E218" s="282" t="s">
        <v>966</v>
      </c>
      <c r="F218" s="281" t="str">
        <f t="array" ref="F218">INDEX(Гардеробная_система_2[артикул],MATCH('Гардеробная система'!$C218&amp;'Гардеробная система'!$D218&amp;'Гардеробная система'!$E218,Гардеробная_система_2[Название]&amp;Гардеробная_система_2[цвет]&amp;Гардеробная_система_2[страна],0),0)</f>
        <v>WA0350.VP060.WH0PC.CI</v>
      </c>
      <c r="G218" s="758"/>
      <c r="H218" s="323">
        <f t="array" ref="H218">IF($D$13=$U$2,INDEX(Гардеробная_система_2[РРЦ Без НДС],MATCH(F218,Гардеробная_система_2[артикул],0)),IF($D$13=$U$1,INDEX(Гардеробная_система_2[РРЦ с НДС],MATCH(F218,Гардеробная_система_2[артикул],0)),IF($D$13=$U$3,INDEX(Гардеробная_система_2[0 НДС],MATCH(F218,Гардеробная_система_2[артикул],0)),0)))</f>
        <v>1808.35</v>
      </c>
      <c r="I218" s="349">
        <f t="array" ref="I218">H218-H218*$I$13</f>
        <v>1808.35</v>
      </c>
      <c r="J218" s="32"/>
    </row>
    <row r="219" spans="1:10" x14ac:dyDescent="0.25">
      <c r="A219" s="5"/>
      <c r="B219" s="734"/>
      <c r="C219" s="348" t="s">
        <v>845</v>
      </c>
      <c r="D219" s="282" t="s">
        <v>469</v>
      </c>
      <c r="E219" s="282" t="s">
        <v>966</v>
      </c>
      <c r="F219" s="281" t="str">
        <f t="array" ref="F219">INDEX(Гардеробная_система_2[артикул],MATCH('Гардеробная система'!$C219&amp;'Гардеробная система'!$D219&amp;'Гардеробная система'!$E219,Гардеробная_система_2[Название]&amp;Гардеробная_система_2[цвет]&amp;Гардеробная_система_2[страна],0),0)</f>
        <v>WA0348.VP036.WH0PC.CI</v>
      </c>
      <c r="G219" s="756" t="s">
        <v>998</v>
      </c>
      <c r="H219" s="323">
        <f t="array" ref="H219">IF($D$13=$U$2,INDEX(Гардеробная_система_2[РРЦ Без НДС],MATCH(F219,Гардеробная_система_2[артикул],0)),IF($D$13=$U$1,INDEX(Гардеробная_система_2[РРЦ с НДС],MATCH(F219,Гардеробная_система_2[артикул],0)),IF($D$13=$U$3,INDEX(Гардеробная_система_2[0 НДС],MATCH(F219,Гардеробная_система_2[артикул],0)),0)))</f>
        <v>1100.52</v>
      </c>
      <c r="I219" s="349">
        <f t="array" ref="I219">H219-H219*$I$13</f>
        <v>1100.52</v>
      </c>
      <c r="J219" s="32"/>
    </row>
    <row r="220" spans="1:10" x14ac:dyDescent="0.25">
      <c r="A220" s="5"/>
      <c r="B220" s="738"/>
      <c r="C220" s="348" t="s">
        <v>849</v>
      </c>
      <c r="D220" s="282" t="s">
        <v>469</v>
      </c>
      <c r="E220" s="282" t="s">
        <v>966</v>
      </c>
      <c r="F220" s="281" t="str">
        <f t="array" ref="F220">INDEX(Гардеробная_система_2[артикул],MATCH('Гардеробная система'!$C220&amp;'Гардеробная система'!$D220&amp;'Гардеробная система'!$E220,Гардеробная_система_2[Название]&amp;Гардеробная_система_2[цвет]&amp;Гардеробная_система_2[страна],0),0)</f>
        <v>WA0348.VP046.WH0PC.CI</v>
      </c>
      <c r="G220" s="758"/>
      <c r="H220" s="323">
        <f t="array" ref="H220">IF($D$13=$U$2,INDEX(Гардеробная_система_2[РРЦ Без НДС],MATCH(F220,Гардеробная_система_2[артикул],0)),IF($D$13=$U$1,INDEX(Гардеробная_система_2[РРЦ с НДС],MATCH(F220,Гардеробная_система_2[артикул],0)),IF($D$13=$U$3,INDEX(Гардеробная_система_2[0 НДС],MATCH(F220,Гардеробная_система_2[артикул],0)),0)))</f>
        <v>1277.01</v>
      </c>
      <c r="I220" s="349">
        <f t="array" ref="I220">H220-H220*$I$13</f>
        <v>1277.01</v>
      </c>
      <c r="J220" s="32"/>
    </row>
    <row r="221" spans="1:10" x14ac:dyDescent="0.25">
      <c r="A221" s="5"/>
      <c r="B221" s="26"/>
      <c r="C221" s="348" t="s">
        <v>750</v>
      </c>
      <c r="D221" s="282" t="s">
        <v>469</v>
      </c>
      <c r="E221" s="282" t="s">
        <v>966</v>
      </c>
      <c r="F221" s="281" t="str">
        <f t="array" ref="F221">INDEX(Гардеробная_система_2[артикул],MATCH('Гардеробная система'!$C221&amp;'Гардеробная система'!$D221&amp;'Гардеробная система'!$E221,Гардеробная_система_2[Название]&amp;Гардеробная_система_2[цвет]&amp;Гардеробная_система_2[страна],0),0)</f>
        <v>WA0358.VP000.WH0PC.CI</v>
      </c>
      <c r="G221" s="282" t="s">
        <v>1006</v>
      </c>
      <c r="H221" s="323">
        <f t="array" ref="H221">IF($D$13=$U$2,INDEX(Гардеробная_система_2[РРЦ Без НДС],MATCH(F221,Гардеробная_система_2[артикул],0)),IF($D$13=$U$1,INDEX(Гардеробная_система_2[РРЦ с НДС],MATCH(F221,Гардеробная_система_2[артикул],0)),IF($D$13=$U$3,INDEX(Гардеробная_система_2[0 НДС],MATCH(F221,Гардеробная_система_2[артикул],0)),0)))</f>
        <v>1785.46</v>
      </c>
      <c r="I221" s="349">
        <f t="array" ref="I221">H221-H221*$I$13</f>
        <v>1785.46</v>
      </c>
      <c r="J221" s="32"/>
    </row>
    <row r="222" spans="1:10" x14ac:dyDescent="0.25">
      <c r="A222" s="5"/>
      <c r="B222" s="26"/>
      <c r="C222" s="348" t="s">
        <v>769</v>
      </c>
      <c r="D222" s="282" t="s">
        <v>469</v>
      </c>
      <c r="E222" s="282" t="s">
        <v>966</v>
      </c>
      <c r="F222" s="281" t="str">
        <f t="array" ref="F222">INDEX(Гардеробная_система_2[артикул],MATCH('Гардеробная система'!$C222&amp;'Гардеробная система'!$D222&amp;'Гардеробная система'!$E222,Гардеробная_система_2[Название]&amp;Гардеробная_система_2[цвет]&amp;Гардеробная_система_2[страна],0),0)</f>
        <v>WA0351.VP000.WH0PC.CI</v>
      </c>
      <c r="G222" s="282" t="s">
        <v>1006</v>
      </c>
      <c r="H222" s="323">
        <f t="array" ref="H222">IF($D$13=$U$2,INDEX(Гардеробная_система_2[РРЦ Без НДС],MATCH(F222,Гардеробная_система_2[артикул],0)),IF($D$13=$U$1,INDEX(Гардеробная_система_2[РРЦ с НДС],MATCH(F222,Гардеробная_система_2[артикул],0)),IF($D$13=$U$3,INDEX(Гардеробная_система_2[0 НДС],MATCH(F222,Гардеробная_система_2[артикул],0)),0)))</f>
        <v>248.94</v>
      </c>
      <c r="I222" s="349">
        <f t="array" ref="I222">H222-H222*$I$13</f>
        <v>248.94</v>
      </c>
      <c r="J222" s="32"/>
    </row>
    <row r="223" spans="1:10" x14ac:dyDescent="0.25">
      <c r="A223" s="5"/>
      <c r="B223" s="734"/>
      <c r="C223" s="348" t="s">
        <v>758</v>
      </c>
      <c r="D223" s="282" t="s">
        <v>469</v>
      </c>
      <c r="E223" s="350" t="s">
        <v>965</v>
      </c>
      <c r="F223" s="281" t="str">
        <f t="array" ref="F223">INDEX(Гардеробная_система_2[артикул],MATCH('Гардеробная система'!$C223&amp;'Гардеробная система'!$D223&amp;'Гардеробная система'!$E223,Гардеробная_система_2[Название]&amp;Гардеробная_система_2[цвет]&amp;Гардеробная_система_2[страна],0),0)</f>
        <v>WA0353.VR036.WH0PC.RA</v>
      </c>
      <c r="G223" s="756" t="s">
        <v>1013</v>
      </c>
      <c r="H223" s="323">
        <f t="array" ref="H223">IF($D$13=$U$2,INDEX(Гардеробная_система_2[РРЦ Без НДС],MATCH(F223,Гардеробная_система_2[артикул],0)),IF($D$13=$U$1,INDEX(Гардеробная_система_2[РРЦ с НДС],MATCH(F223,Гардеробная_система_2[артикул],0)),IF($D$13=$U$3,INDEX(Гардеробная_система_2[0 НДС],MATCH(F223,Гардеробная_система_2[артикул],0)),0)))</f>
        <v>340.25</v>
      </c>
      <c r="I223" s="349">
        <f t="array" ref="I223">H223-H223*$I$13</f>
        <v>340.25</v>
      </c>
      <c r="J223" s="32"/>
    </row>
    <row r="224" spans="1:10" x14ac:dyDescent="0.25">
      <c r="A224" s="5"/>
      <c r="B224" s="737"/>
      <c r="C224" s="348" t="s">
        <v>759</v>
      </c>
      <c r="D224" s="282" t="s">
        <v>469</v>
      </c>
      <c r="E224" s="350" t="s">
        <v>965</v>
      </c>
      <c r="F224" s="281" t="str">
        <f t="array" ref="F224">INDEX(Гардеробная_система_2[артикул],MATCH('Гардеробная система'!$C224&amp;'Гардеробная система'!$D224&amp;'Гардеробная система'!$E224,Гардеробная_система_2[Название]&amp;Гардеробная_система_2[цвет]&amp;Гардеробная_система_2[страна],0),0)</f>
        <v>WA0353.VR046.WH0PC.RA</v>
      </c>
      <c r="G224" s="757"/>
      <c r="H224" s="323">
        <f t="array" ref="H224">IF($D$13=$U$2,INDEX(Гардеробная_система_2[РРЦ Без НДС],MATCH(F224,Гардеробная_система_2[артикул],0)),IF($D$13=$U$1,INDEX(Гардеробная_система_2[РРЦ с НДС],MATCH(F224,Гардеробная_система_2[артикул],0)),IF($D$13=$U$3,INDEX(Гардеробная_система_2[0 НДС],MATCH(F224,Гардеробная_система_2[артикул],0)),0)))</f>
        <v>435.51</v>
      </c>
      <c r="I224" s="349">
        <f t="array" ref="I224">H224-H224*$I$13</f>
        <v>435.51</v>
      </c>
      <c r="J224" s="32"/>
    </row>
    <row r="225" spans="1:10" x14ac:dyDescent="0.25">
      <c r="A225" s="5"/>
      <c r="B225" s="738"/>
      <c r="C225" s="348" t="s">
        <v>761</v>
      </c>
      <c r="D225" s="282" t="s">
        <v>469</v>
      </c>
      <c r="E225" s="282" t="s">
        <v>965</v>
      </c>
      <c r="F225" s="281" t="str">
        <f t="array" ref="F225">INDEX(Гардеробная_система_2[артикул],MATCH('Гардеробная система'!$C225&amp;'Гардеробная система'!$D225&amp;'Гардеробная система'!$E225,Гардеробная_система_2[Название]&amp;Гардеробная_система_2[цвет]&amp;Гардеробная_система_2[страна],0),0)</f>
        <v>WA0353.VR054.WH0PC.RA</v>
      </c>
      <c r="G225" s="758"/>
      <c r="H225" s="323">
        <f t="array" ref="H225">IF($D$13=$U$2,INDEX(Гардеробная_система_2[РРЦ Без НДС],MATCH(F225,Гардеробная_система_2[артикул],0)),IF($D$13=$U$1,INDEX(Гардеробная_система_2[РРЦ с НДС],MATCH(F225,Гардеробная_система_2[артикул],0)),IF($D$13=$U$3,INDEX(Гардеробная_система_2[0 НДС],MATCH(F225,Гардеробная_система_2[артикул],0)),0)))</f>
        <v>503.56</v>
      </c>
      <c r="I225" s="349">
        <f t="array" ref="I225">H225-H225*$I$13</f>
        <v>503.56</v>
      </c>
      <c r="J225" s="32"/>
    </row>
    <row r="226" spans="1:10" x14ac:dyDescent="0.25">
      <c r="A226" s="5"/>
      <c r="B226" s="26"/>
      <c r="C226" s="348" t="s">
        <v>754</v>
      </c>
      <c r="D226" s="282" t="s">
        <v>469</v>
      </c>
      <c r="E226" s="282" t="s">
        <v>966</v>
      </c>
      <c r="F226" s="281" t="str">
        <f t="array" ref="F226">INDEX(Гардеробная_система_2[артикул],MATCH('Гардеробная система'!$C226&amp;'Гардеробная система'!$D226&amp;'Гардеробная система'!$E226,Гардеробная_система_2[Название]&amp;Гардеробная_система_2[цвет]&amp;Гардеробная_система_2[страна],0),0)</f>
        <v>WA0369.VR000.WH0PC.CI</v>
      </c>
      <c r="G226" s="282" t="s">
        <v>1014</v>
      </c>
      <c r="H226" s="323">
        <f t="array" ref="H226">IF($D$13=$U$2,INDEX(Гардеробная_система_2[РРЦ Без НДС],MATCH(F226,Гардеробная_система_2[артикул],0)),IF($D$13=$U$1,INDEX(Гардеробная_система_2[РРЦ с НДС],MATCH(F226,Гардеробная_система_2[артикул],0)),IF($D$13=$U$3,INDEX(Гардеробная_система_2[0 НДС],MATCH(F226,Гардеробная_система_2[артикул],0)),0)))</f>
        <v>613.03</v>
      </c>
      <c r="I226" s="349">
        <f t="array" ref="I226">H226-H226*$I$13</f>
        <v>613.03</v>
      </c>
      <c r="J226" s="32"/>
    </row>
    <row r="227" spans="1:10" x14ac:dyDescent="0.25">
      <c r="A227" s="5"/>
      <c r="B227" s="734"/>
      <c r="C227" s="348" t="s">
        <v>791</v>
      </c>
      <c r="D227" s="282" t="s">
        <v>469</v>
      </c>
      <c r="E227" s="282" t="s">
        <v>966</v>
      </c>
      <c r="F227" s="281" t="str">
        <f t="array" ref="F227">INDEX(Гардеробная_система_2[артикул],MATCH('Гардеробная система'!$C227&amp;'Гардеробная система'!$D227&amp;'Гардеробная система'!$E227,Гардеробная_система_2[Название]&amp;Гардеробная_система_2[цвет]&amp;Гардеробная_система_2[страна],0),0)</f>
        <v>WA0349.VP036.WH0PC.CI</v>
      </c>
      <c r="G227" s="756" t="s">
        <v>1011</v>
      </c>
      <c r="H227" s="323">
        <f t="array" ref="H227">IF($D$13=$U$2,INDEX(Гардеробная_система_2[РРЦ Без НДС],MATCH(F227,Гардеробная_система_2[артикул],0)),IF($D$13=$U$1,INDEX(Гардеробная_система_2[РРЦ с НДС],MATCH(F227,Гардеробная_система_2[артикул],0)),IF($D$13=$U$3,INDEX(Гардеробная_система_2[0 НДС],MATCH(F227,Гардеробная_система_2[артикул],0)),0)))</f>
        <v>799.44</v>
      </c>
      <c r="I227" s="349">
        <f t="array" ref="I227">H227-H227*$I$13</f>
        <v>799.44</v>
      </c>
      <c r="J227" s="32"/>
    </row>
    <row r="228" spans="1:10" x14ac:dyDescent="0.25">
      <c r="A228" s="5"/>
      <c r="B228" s="738"/>
      <c r="C228" s="348" t="s">
        <v>795</v>
      </c>
      <c r="D228" s="282" t="s">
        <v>469</v>
      </c>
      <c r="E228" s="282" t="s">
        <v>966</v>
      </c>
      <c r="F228" s="281" t="str">
        <f t="array" ref="F228">INDEX(Гардеробная_система_2[артикул],MATCH('Гардеробная система'!$C228&amp;'Гардеробная система'!$D228&amp;'Гардеробная система'!$E228,Гардеробная_система_2[Название]&amp;Гардеробная_система_2[цвет]&amp;Гардеробная_система_2[страна],0),0)</f>
        <v>WA0349.VP046.WH0PC.CI</v>
      </c>
      <c r="G228" s="758"/>
      <c r="H228" s="323">
        <f t="array" ref="H228">IF($D$13=$U$2,INDEX(Гардеробная_система_2[РРЦ Без НДС],MATCH(F228,Гардеробная_система_2[артикул],0)),IF($D$13=$U$1,INDEX(Гардеробная_система_2[РРЦ с НДС],MATCH(F228,Гардеробная_система_2[артикул],0)),IF($D$13=$U$3,INDEX(Гардеробная_система_2[0 НДС],MATCH(F228,Гардеробная_система_2[артикул],0)),0)))</f>
        <v>955.14</v>
      </c>
      <c r="I228" s="349">
        <f t="array" ref="I228">H228-H228*$I$13</f>
        <v>955.14</v>
      </c>
      <c r="J228" s="32"/>
    </row>
    <row r="229" spans="1:10" ht="24.95" customHeight="1" x14ac:dyDescent="0.25">
      <c r="A229" s="5"/>
      <c r="B229" s="26"/>
      <c r="C229" s="348" t="s">
        <v>799</v>
      </c>
      <c r="D229" s="282" t="s">
        <v>469</v>
      </c>
      <c r="E229" s="282" t="s">
        <v>966</v>
      </c>
      <c r="F229" s="281" t="str">
        <f t="array" ref="F229">INDEX(Гардеробная_система_2[артикул],MATCH('Гардеробная система'!$C229&amp;'Гардеробная система'!$D229&amp;'Гардеробная система'!$E229,Гардеробная_система_2[Название]&amp;Гардеробная_система_2[цвет]&amp;Гардеробная_система_2[страна],0),0)</f>
        <v>WA0309.VS000.WH0PC.CI</v>
      </c>
      <c r="G229" s="282" t="s">
        <v>1000</v>
      </c>
      <c r="H229" s="323">
        <f t="array" ref="H229">IF($D$13=$U$2,INDEX(Гардеробная_система_2[РРЦ Без НДС],MATCH(F229,Гардеробная_система_2[артикул],0)),IF($D$13=$U$1,INDEX(Гардеробная_система_2[РРЦ с НДС],MATCH(F229,Гардеробная_система_2[артикул],0)),IF($D$13=$U$3,INDEX(Гардеробная_система_2[0 НДС],MATCH(F229,Гардеробная_система_2[артикул],0)),0)))</f>
        <v>705.01</v>
      </c>
      <c r="I229" s="323">
        <f t="array" ref="I229">H229-H229*$I$13</f>
        <v>705.01</v>
      </c>
      <c r="J229" s="32"/>
    </row>
    <row r="230" spans="1:10" ht="24.95" customHeight="1" x14ac:dyDescent="0.25">
      <c r="A230" s="5"/>
      <c r="B230" s="26"/>
      <c r="C230" s="348" t="s">
        <v>951</v>
      </c>
      <c r="D230" s="282" t="s">
        <v>469</v>
      </c>
      <c r="E230" s="282" t="s">
        <v>966</v>
      </c>
      <c r="F230" s="281" t="str">
        <f t="array" ref="F230">INDEX(Гардеробная_система_2[артикул],MATCH('Гардеробная система'!$C230&amp;'Гардеробная система'!$D230&amp;'Гардеробная система'!$E230,Гардеробная_система_2[Название]&amp;Гардеробная_система_2[цвет]&amp;Гардеробная_система_2[страна],0),0)</f>
        <v>WA0357.VP060.WH0PC.CI</v>
      </c>
      <c r="G230" s="282" t="s">
        <v>1011</v>
      </c>
      <c r="H230" s="323">
        <f t="array" ref="H230">IF($D$13=$U$2,INDEX(Гардеробная_система_2[РРЦ Без НДС],MATCH(F230,Гардеробная_система_2[артикул],0)),IF($D$13=$U$1,INDEX(Гардеробная_система_2[РРЦ с НДС],MATCH(F230,Гардеробная_система_2[артикул],0)),IF($D$13=$U$3,INDEX(Гардеробная_система_2[0 НДС],MATCH(F230,Гардеробная_система_2[артикул],0)),0)))</f>
        <v>3207.57</v>
      </c>
      <c r="I230" s="323">
        <f t="array" ref="I230">H230-H230*$I$13</f>
        <v>3207.57</v>
      </c>
      <c r="J230" s="32"/>
    </row>
    <row r="231" spans="1:10" ht="24.95" customHeight="1" x14ac:dyDescent="0.25">
      <c r="A231" s="5"/>
      <c r="B231" s="80"/>
      <c r="C231" s="362" t="s">
        <v>955</v>
      </c>
      <c r="D231" s="279" t="s">
        <v>469</v>
      </c>
      <c r="E231" s="279" t="s">
        <v>966</v>
      </c>
      <c r="F231" s="281" t="str">
        <f t="array" ref="F231">INDEX(Гардеробная_система_2[артикул],MATCH('Гардеробная система'!$C231&amp;'Гардеробная система'!$D231&amp;'Гардеробная система'!$E231,Гардеробная_система_2[Название]&amp;Гардеробная_система_2[цвет]&amp;Гардеробная_система_2[страна],0),0)</f>
        <v>WA0341.VP000.WH0PC.CI</v>
      </c>
      <c r="G231" s="279" t="s">
        <v>1015</v>
      </c>
      <c r="H231" s="323">
        <f t="array" ref="H231">IF($D$13=$U$2,INDEX(Гардеробная_система_2[РРЦ Без НДС],MATCH(F231,Гардеробная_система_2[артикул],0)),IF($D$13=$U$1,INDEX(Гардеробная_система_2[РРЦ с НДС],MATCH(F231,Гардеробная_система_2[артикул],0)),IF($D$13=$U$3,INDEX(Гардеробная_система_2[0 НДС],MATCH(F231,Гардеробная_система_2[артикул],0)),0)))</f>
        <v>528.30999999999995</v>
      </c>
      <c r="I231" s="323">
        <f t="array" ref="I231">H231-H231*$I$13</f>
        <v>528.30999999999995</v>
      </c>
      <c r="J231" s="32"/>
    </row>
    <row r="232" spans="1:10" ht="60" customHeight="1" x14ac:dyDescent="0.25">
      <c r="A232" s="5"/>
      <c r="B232" s="80"/>
      <c r="C232" s="362" t="s">
        <v>2352</v>
      </c>
      <c r="D232" s="615" t="s">
        <v>469</v>
      </c>
      <c r="E232" s="618" t="s">
        <v>2235</v>
      </c>
      <c r="F232" s="617" t="str">
        <f t="array" ref="F232">INDEX(Гардеробная_система_2[артикул],MATCH('Гардеробная система'!$C232&amp;'Гардеробная система'!$D232&amp;'Гардеробная система'!$E232,Гардеробная_система_2[Название]&amp;Гардеробная_система_2[цвет]&amp;Гардеробная_система_2[страна],0),0)</f>
        <v>WA0515.VP000.WH0PC.CG</v>
      </c>
      <c r="G232" s="618" t="s">
        <v>1018</v>
      </c>
      <c r="H232" s="323">
        <f t="array" ref="H232">IF($D$13=$U$2,INDEX(Гардеробная_система_2[РРЦ Без НДС],MATCH(F232,Гардеробная_система_2[артикул],0)),IF($D$13=$U$1,INDEX(Гардеробная_система_2[РРЦ с НДС],MATCH(F232,Гардеробная_система_2[артикул],0)),IF($D$13=$U$3,INDEX(Гардеробная_система_2[0 НДС],MATCH(F232,Гардеробная_система_2[артикул],0)),0)))</f>
        <v>1464.75</v>
      </c>
      <c r="I232" s="323">
        <f t="array" ref="I232">H232-H232*$I$13</f>
        <v>1464.75</v>
      </c>
      <c r="J232" s="32"/>
    </row>
    <row r="233" spans="1:10" ht="60" customHeight="1" x14ac:dyDescent="0.25">
      <c r="A233" s="5"/>
      <c r="B233" s="80"/>
      <c r="C233" s="362" t="s">
        <v>2356</v>
      </c>
      <c r="D233" s="618" t="s">
        <v>469</v>
      </c>
      <c r="E233" s="618" t="s">
        <v>2235</v>
      </c>
      <c r="F233" s="617" t="str">
        <f t="array" ref="F233">INDEX(Гардеробная_система_2[артикул],MATCH('Гардеробная система'!$C233&amp;'Гардеробная система'!$D233&amp;'Гардеробная система'!$E233,Гардеробная_система_2[Название]&amp;Гардеробная_система_2[цвет]&amp;Гардеробная_система_2[страна],0),0)</f>
        <v>WA0516.VP000.WH0PC.CG</v>
      </c>
      <c r="G233" s="618" t="s">
        <v>1018</v>
      </c>
      <c r="H233" s="323">
        <f t="array" ref="H233">IF($D$13=$U$2,INDEX(Гардеробная_система_2[РРЦ Без НДС],MATCH(F233,Гардеробная_система_2[артикул],0)),IF($D$13=$U$1,INDEX(Гардеробная_система_2[РРЦ с НДС],MATCH(F233,Гардеробная_система_2[артикул],0)),IF($D$13=$U$3,INDEX(Гардеробная_система_2[0 НДС],MATCH(F233,Гардеробная_система_2[артикул],0)),0)))</f>
        <v>1391.25</v>
      </c>
      <c r="I233" s="323">
        <f t="array" ref="I233">H233-H233*$I$13</f>
        <v>1391.25</v>
      </c>
      <c r="J233" s="32"/>
    </row>
    <row r="234" spans="1:10" ht="20.25" x14ac:dyDescent="0.3">
      <c r="A234" s="5"/>
      <c r="B234" s="71"/>
      <c r="C234" s="81" t="s">
        <v>1016</v>
      </c>
      <c r="D234" s="93"/>
      <c r="E234" s="93"/>
      <c r="F234" s="93"/>
      <c r="G234" s="93"/>
      <c r="H234" s="93"/>
      <c r="I234" s="345"/>
      <c r="J234" s="32"/>
    </row>
    <row r="235" spans="1:10" x14ac:dyDescent="0.25">
      <c r="A235" s="5"/>
      <c r="B235" s="734"/>
      <c r="C235" s="78" t="s">
        <v>1761</v>
      </c>
      <c r="D235" s="469" t="s">
        <v>469</v>
      </c>
      <c r="E235" s="469" t="s">
        <v>965</v>
      </c>
      <c r="F235" s="469" t="str">
        <f t="array" ref="F235">INDEX(Гардеробная_система_2[артикул],MATCH('Гардеробная система'!$C235&amp;'Гардеробная система'!$D235&amp;'Гардеробная система'!$E235,Гардеробная_система_2[Название]&amp;Гардеробная_система_2[цвет]&amp;Гардеробная_система_2[страна],0),0)</f>
        <v>WA0498.VP030.WH0PC.RA</v>
      </c>
      <c r="G235" s="469" t="s">
        <v>999</v>
      </c>
      <c r="H235" s="323">
        <f t="array" ref="H235">IF($D$13=$U$2,INDEX(Гардеробная_система_2[РРЦ Без НДС],MATCH(F235,Гардеробная_система_2[артикул],0)),IF($D$13=$U$1,INDEX(Гардеробная_система_2[РРЦ с НДС],MATCH(F235,Гардеробная_система_2[артикул],0)),IF($D$13=$U$3,INDEX(Гардеробная_система_2[0 НДС],MATCH(F235,Гардеробная_система_2[артикул],0)),0)))</f>
        <v>333.14</v>
      </c>
      <c r="I235" s="349">
        <f t="array" ref="I235">H235-H235*$I$13</f>
        <v>333.14</v>
      </c>
      <c r="J235" s="32"/>
    </row>
    <row r="236" spans="1:10" x14ac:dyDescent="0.25">
      <c r="A236" s="5"/>
      <c r="B236" s="737"/>
      <c r="C236" s="78" t="s">
        <v>1762</v>
      </c>
      <c r="D236" s="469" t="s">
        <v>469</v>
      </c>
      <c r="E236" s="469" t="s">
        <v>965</v>
      </c>
      <c r="F236" s="469" t="str">
        <f t="array" ref="F236">INDEX(Гардеробная_система_2[артикул],MATCH('Гардеробная система'!$C236&amp;'Гардеробная система'!$D236&amp;'Гардеробная система'!$E236,Гардеробная_система_2[Название]&amp;Гардеробная_система_2[цвет]&amp;Гардеробная_система_2[страна],0),0)</f>
        <v>WA0499.VP040.WH0PC.RA</v>
      </c>
      <c r="G236" s="469" t="s">
        <v>999</v>
      </c>
      <c r="H236" s="323">
        <f t="array" ref="H236">IF($D$13=$U$2,INDEX(Гардеробная_система_2[РРЦ Без НДС],MATCH(F236,Гардеробная_система_2[артикул],0)),IF($D$13=$U$1,INDEX(Гардеробная_система_2[РРЦ с НДС],MATCH(F236,Гардеробная_система_2[артикул],0)),IF($D$13=$U$3,INDEX(Гардеробная_система_2[0 НДС],MATCH(F236,Гардеробная_система_2[артикул],0)),0)))</f>
        <v>444.55</v>
      </c>
      <c r="I236" s="349">
        <f t="array" ref="I236">H236-H236*$I$13</f>
        <v>444.55</v>
      </c>
      <c r="J236" s="32"/>
    </row>
    <row r="237" spans="1:10" x14ac:dyDescent="0.25">
      <c r="A237" s="5"/>
      <c r="B237" s="738"/>
      <c r="C237" s="78" t="s">
        <v>782</v>
      </c>
      <c r="D237" s="281" t="s">
        <v>469</v>
      </c>
      <c r="E237" s="281" t="s">
        <v>965</v>
      </c>
      <c r="F237" s="281" t="str">
        <f t="array" ref="F237">INDEX(Гардеробная_система_2[артикул],MATCH('Гардеробная система'!$C237&amp;'Гардеробная система'!$D237&amp;'Гардеробная система'!$E237,Гардеробная_система_2[Название]&amp;Гардеробная_система_2[цвет]&amp;Гардеробная_система_2[страна],0),0)</f>
        <v>WA0336.VP049.WH0PC.RA</v>
      </c>
      <c r="G237" s="281" t="s">
        <v>999</v>
      </c>
      <c r="H237" s="323">
        <f t="array" ref="H237">IF($D$13=$U$2,INDEX(Гардеробная_система_2[РРЦ Без НДС],MATCH(F237,Гардеробная_система_2[артикул],0)),IF($D$13=$U$1,INDEX(Гардеробная_система_2[РРЦ с НДС],MATCH(F237,Гардеробная_система_2[артикул],0)),IF($D$13=$U$3,INDEX(Гардеробная_система_2[0 НДС],MATCH(F237,Гардеробная_система_2[артикул],0)),0)))</f>
        <v>544.39</v>
      </c>
      <c r="I237" s="349">
        <f t="array" ref="I237">H237-H237*$I$13</f>
        <v>544.39</v>
      </c>
      <c r="J237" s="32"/>
    </row>
    <row r="238" spans="1:10" x14ac:dyDescent="0.25">
      <c r="A238" s="5"/>
      <c r="B238" s="80"/>
      <c r="C238" s="79" t="s">
        <v>993</v>
      </c>
      <c r="D238" s="279" t="s">
        <v>469</v>
      </c>
      <c r="E238" s="279" t="s">
        <v>965</v>
      </c>
      <c r="F238" s="281" t="str">
        <f t="array" ref="F238">INDEX(Гардеробная_система_2[артикул],MATCH('Гардеробная система'!$C238&amp;'Гардеробная система'!$D238&amp;'Гардеробная система'!$E238,Гардеробная_система_2[Название]&amp;Гардеробная_система_2[цвет]&amp;Гардеробная_система_2[страна],0),0)</f>
        <v>WA0310.VS000.WH0PC.RA</v>
      </c>
      <c r="G238" s="279" t="s">
        <v>1001</v>
      </c>
      <c r="H238" s="323">
        <f t="array" ref="H238">IF($D$13=$U$2,INDEX(Гардеробная_система_2[РРЦ Без НДС],MATCH(F238,Гардеробная_система_2[артикул],0)),IF($D$13=$U$1,INDEX(Гардеробная_система_2[РРЦ с НДС],MATCH(F238,Гардеробная_система_2[артикул],0)),IF($D$13=$U$3,INDEX(Гардеробная_система_2[0 НДС],MATCH(F238,Гардеробная_система_2[артикул],0)),0)))</f>
        <v>594.36</v>
      </c>
      <c r="I238" s="323">
        <f t="array" ref="I238">H238-H238*$I$13</f>
        <v>594.36</v>
      </c>
      <c r="J238" s="32"/>
    </row>
    <row r="239" spans="1:10" x14ac:dyDescent="0.3">
      <c r="A239" s="5"/>
      <c r="B239" s="75"/>
      <c r="C239" s="81" t="s">
        <v>1017</v>
      </c>
      <c r="D239" s="76"/>
      <c r="E239" s="76"/>
      <c r="F239" s="76"/>
      <c r="G239" s="76"/>
      <c r="H239" s="76"/>
      <c r="I239" s="77"/>
      <c r="J239" s="32"/>
    </row>
    <row r="240" spans="1:10" x14ac:dyDescent="0.25">
      <c r="A240" s="5"/>
      <c r="B240" s="787"/>
      <c r="C240" s="347" t="s">
        <v>1263</v>
      </c>
      <c r="D240" s="200" t="s">
        <v>469</v>
      </c>
      <c r="E240" s="200" t="s">
        <v>974</v>
      </c>
      <c r="F240" s="200" t="str">
        <f t="array" ref="F240">INDEX(Гардеробная_система_2[артикул],MATCH('Гардеробная система'!$C240&amp;'Гардеробная система'!$D240&amp;'Гардеробная система'!$E240,Гардеробная_система_2[Название]&amp;Гардеробная_система_2[цвет]&amp;Гардеробная_система_2[страна],0),0)</f>
        <v>WA0391.VP008.WH0PC.CH</v>
      </c>
      <c r="G240" s="200" t="s">
        <v>1012</v>
      </c>
      <c r="H240" s="323">
        <f t="array" ref="H240">IF($D$13=$U$2,INDEX(Гардеробная_система_2[РРЦ Без НДС],MATCH(F240,Гардеробная_система_2[артикул],0)),IF($D$13=$U$1,INDEX(Гардеробная_система_2[РРЦ с НДС],MATCH(F240,Гардеробная_система_2[артикул],0)),IF($D$13=$U$3,INDEX(Гардеробная_система_2[0 НДС],MATCH(F240,Гардеробная_система_2[артикул],0)),0)))</f>
        <v>1548.54</v>
      </c>
      <c r="I240" s="349">
        <f t="array" ref="I240">H240-H240*$I$13</f>
        <v>1548.54</v>
      </c>
      <c r="J240" s="32"/>
    </row>
    <row r="241" spans="1:10" x14ac:dyDescent="0.25">
      <c r="A241" s="5"/>
      <c r="B241" s="788"/>
      <c r="C241" s="348" t="s">
        <v>1261</v>
      </c>
      <c r="D241" s="294" t="s">
        <v>469</v>
      </c>
      <c r="E241" s="294" t="s">
        <v>974</v>
      </c>
      <c r="F241" s="200" t="str">
        <f t="array" ref="F241">INDEX(Гардеробная_система_2[артикул],MATCH('Гардеробная система'!$C241&amp;'Гардеробная система'!$D241&amp;'Гардеробная система'!$E241,Гардеробная_система_2[Название]&amp;Гардеробная_система_2[цвет]&amp;Гардеробная_система_2[страна],0),0)</f>
        <v>WA0392.VP018.WH0PC.CH</v>
      </c>
      <c r="G241" s="294" t="s">
        <v>1018</v>
      </c>
      <c r="H241" s="323">
        <f t="array" ref="H241">IF($D$13=$U$2,INDEX(Гардеробная_система_2[РРЦ Без НДС],MATCH(F241,Гардеробная_система_2[артикул],0)),IF($D$13=$U$1,INDEX(Гардеробная_система_2[РРЦ с НДС],MATCH(F241,Гардеробная_система_2[артикул],0)),IF($D$13=$U$3,INDEX(Гардеробная_система_2[0 НДС],MATCH(F241,Гардеробная_система_2[артикул],0)),0)))</f>
        <v>1982.13</v>
      </c>
      <c r="I241" s="349">
        <f t="array" ref="I241">H241-H241*$I$13</f>
        <v>1982.13</v>
      </c>
      <c r="J241" s="32"/>
    </row>
    <row r="242" spans="1:10" x14ac:dyDescent="0.25">
      <c r="A242" s="5"/>
      <c r="B242" s="788"/>
      <c r="C242" s="347" t="s">
        <v>746</v>
      </c>
      <c r="D242" s="281" t="s">
        <v>469</v>
      </c>
      <c r="E242" s="281" t="s">
        <v>974</v>
      </c>
      <c r="F242" s="281" t="str">
        <f t="array" ref="F242">INDEX(Гардеробная_система_2[артикул],MATCH('Гардеробная система'!$C242&amp;'Гардеробная система'!$D242&amp;'Гардеробная система'!$E242,Гардеробная_система_2[Название]&amp;Гардеробная_система_2[цвет]&amp;Гардеробная_система_2[страна],0),0)</f>
        <v>WA0271.VP008.WH0PC.CH</v>
      </c>
      <c r="G242" s="281" t="s">
        <v>1012</v>
      </c>
      <c r="H242" s="323">
        <f t="array" ref="H242">IF($D$13=$U$2,INDEX(Гардеробная_система_2[РРЦ Без НДС],MATCH(F242,Гардеробная_система_2[артикул],0)),IF($D$13=$U$1,INDEX(Гардеробная_система_2[РРЦ с НДС],MATCH(F242,Гардеробная_система_2[артикул],0)),IF($D$13=$U$3,INDEX(Гардеробная_система_2[0 НДС],MATCH(F242,Гардеробная_система_2[артикул],0)),0)))</f>
        <v>1909.76</v>
      </c>
      <c r="I242" s="349">
        <f t="array" ref="I242">H242-H242*$I$13</f>
        <v>1909.76</v>
      </c>
      <c r="J242" s="32"/>
    </row>
    <row r="243" spans="1:10" x14ac:dyDescent="0.25">
      <c r="A243" s="5"/>
      <c r="B243" s="788"/>
      <c r="C243" s="348" t="s">
        <v>734</v>
      </c>
      <c r="D243" s="282" t="s">
        <v>469</v>
      </c>
      <c r="E243" s="282" t="s">
        <v>974</v>
      </c>
      <c r="F243" s="281" t="str">
        <f t="array" ref="F243">INDEX(Гардеробная_система_2[артикул],MATCH('Гардеробная система'!$C243&amp;'Гардеробная система'!$D243&amp;'Гардеробная система'!$E243,Гардеробная_система_2[Название]&amp;Гардеробная_система_2[цвет]&amp;Гардеробная_система_2[страна],0),0)</f>
        <v>WA0272.VP018.WH0PC.CH</v>
      </c>
      <c r="G243" s="282" t="s">
        <v>1018</v>
      </c>
      <c r="H243" s="323">
        <f t="array" ref="H243">IF($D$13=$U$2,INDEX(Гардеробная_система_2[РРЦ Без НДС],MATCH(F243,Гардеробная_система_2[артикул],0)),IF($D$13=$U$1,INDEX(Гардеробная_система_2[РРЦ с НДС],MATCH(F243,Гардеробная_система_2[артикул],0)),IF($D$13=$U$3,INDEX(Гардеробная_система_2[0 НДС],MATCH(F243,Гардеробная_система_2[артикул],0)),0)))</f>
        <v>2314.86</v>
      </c>
      <c r="I243" s="349">
        <f t="array" ref="I243">H243-H243*$I$13</f>
        <v>2314.86</v>
      </c>
      <c r="J243" s="32"/>
    </row>
    <row r="244" spans="1:10" x14ac:dyDescent="0.25">
      <c r="A244" s="5"/>
      <c r="B244" s="789"/>
      <c r="C244" s="362" t="s">
        <v>740</v>
      </c>
      <c r="D244" s="279" t="s">
        <v>469</v>
      </c>
      <c r="E244" s="279" t="s">
        <v>974</v>
      </c>
      <c r="F244" s="281" t="str">
        <f t="array" ref="F244">INDEX(Гардеробная_система_2[артикул],MATCH('Гардеробная система'!$C244&amp;'Гардеробная система'!$D244&amp;'Гардеробная система'!$E244,Гардеробная_система_2[Название]&amp;Гардеробная_система_2[цвет]&amp;Гардеробная_система_2[страна],0),0)</f>
        <v>WA0273.VP028.WH0PC.CH</v>
      </c>
      <c r="G244" s="279" t="s">
        <v>998</v>
      </c>
      <c r="H244" s="323">
        <f t="array" ref="H244">IF($D$13=$U$2,INDEX(Гардеробная_система_2[РРЦ Без НДС],MATCH(F244,Гардеробная_система_2[артикул],0)),IF($D$13=$U$1,INDEX(Гардеробная_система_2[РРЦ с НДС],MATCH(F244,Гардеробная_система_2[артикул],0)),IF($D$13=$U$3,INDEX(Гардеробная_система_2[0 НДС],MATCH(F244,Гардеробная_система_2[артикул],0)),0)))</f>
        <v>3443.39</v>
      </c>
      <c r="I244" s="349">
        <f t="array" ref="I244">H244-H244*$I$13</f>
        <v>3443.39</v>
      </c>
      <c r="J244" s="32"/>
    </row>
    <row r="245" spans="1:10" hidden="1" x14ac:dyDescent="0.3">
      <c r="A245" s="5"/>
      <c r="B245" s="623"/>
      <c r="C245" s="362" t="s">
        <v>2363</v>
      </c>
      <c r="D245" s="618" t="s">
        <v>469</v>
      </c>
      <c r="E245" s="618" t="s">
        <v>973</v>
      </c>
      <c r="F245" s="617" t="str">
        <f t="array" ref="F245">INDEX(Гардеробная_система_2[артикул],MATCH('Гардеробная система'!$C245&amp;'Гардеробная система'!$D245&amp;'Гардеробная система'!$E245,Гардеробная_система_2[Название]&amp;Гардеробная_система_2[цвет]&amp;Гардеробная_система_2[страна],0),0)</f>
        <v>WA0492.VP000.WH0PC.CU</v>
      </c>
      <c r="G245" s="618" t="s">
        <v>2367</v>
      </c>
      <c r="H245" s="323">
        <f t="array" ref="H245">IF($D$13=$U$2,INDEX(Гардеробная_система_2[РРЦ Без НДС],MATCH(F245,Гардеробная_система_2[артикул],0)),IF($D$13=$U$1,INDEX(Гардеробная_система_2[РРЦ с НДС],MATCH(F245,Гардеробная_система_2[артикул],0)),IF($D$13=$U$3,INDEX(Гардеробная_система_2[0 НДС],MATCH(F245,Гардеробная_система_2[артикул],0)),0)))</f>
        <v>5250</v>
      </c>
      <c r="I245" s="349">
        <f t="array" ref="I245">H245-H245*$I$13</f>
        <v>5250</v>
      </c>
      <c r="J245" s="32"/>
    </row>
    <row r="246" spans="1:10" ht="20.25" x14ac:dyDescent="0.3">
      <c r="A246" s="5"/>
      <c r="B246" s="71"/>
      <c r="C246" s="76" t="s">
        <v>1019</v>
      </c>
      <c r="D246" s="93" t="s">
        <v>603</v>
      </c>
      <c r="E246" s="93" t="s">
        <v>603</v>
      </c>
      <c r="F246" s="93" t="s">
        <v>603</v>
      </c>
      <c r="G246" s="93" t="s">
        <v>603</v>
      </c>
      <c r="H246" s="93" t="s">
        <v>603</v>
      </c>
      <c r="I246" s="345" t="s">
        <v>603</v>
      </c>
      <c r="J246" s="32"/>
    </row>
    <row r="247" spans="1:10" x14ac:dyDescent="0.25">
      <c r="A247" s="5"/>
      <c r="B247" s="734"/>
      <c r="C247" s="347" t="s">
        <v>1265</v>
      </c>
      <c r="D247" s="281" t="s">
        <v>469</v>
      </c>
      <c r="E247" s="281" t="s">
        <v>966</v>
      </c>
      <c r="F247" s="281" t="str">
        <f t="array" ref="F247">INDEX(Гардеробная_система_2[артикул],MATCH('Гардеробная система'!$C247&amp;'Гардеробная система'!$D247&amp;'Гардеробная система'!$E247,Гардеробная_система_2[Название]&amp;Гардеробная_система_2[цвет]&amp;Гардеробная_система_2[страна],0),0)</f>
        <v>WA0410.VP045.WH0PC.CI</v>
      </c>
      <c r="G247" s="582" t="s">
        <v>1011</v>
      </c>
      <c r="H247" s="323">
        <f t="array" ref="H247">IF($D$13=$U$2,INDEX(Гардеробная_система_2[РРЦ Без НДС],MATCH(F247,Гардеробная_система_2[артикул],0)),IF($D$13=$U$1,INDEX(Гардеробная_система_2[РРЦ с НДС],MATCH(F247,Гардеробная_система_2[артикул],0)),IF($D$13=$U$3,INDEX(Гардеробная_система_2[0 НДС],MATCH(F247,Гардеробная_система_2[артикул],0)),0)))</f>
        <v>4542.45</v>
      </c>
      <c r="I247" s="349">
        <f t="array" ref="I247">H247-H247*$I$13</f>
        <v>4542.45</v>
      </c>
      <c r="J247" s="32"/>
    </row>
    <row r="248" spans="1:10" x14ac:dyDescent="0.25">
      <c r="A248" s="5"/>
      <c r="B248" s="737"/>
      <c r="C248" s="435" t="s">
        <v>683</v>
      </c>
      <c r="D248" s="430" t="s">
        <v>469</v>
      </c>
      <c r="E248" s="430" t="s">
        <v>966</v>
      </c>
      <c r="F248" s="484" t="str">
        <f t="array" ref="F248">INDEX(Гардеробная_система_2[артикул],MATCH('Гардеробная система'!$C248&amp;'Гардеробная система'!$D248&amp;'Гардеробная система'!$E248,Гардеробная_система_2[Название]&amp;Гардеробная_система_2[цвет]&amp;Гардеробная_система_2[страна],0),0)</f>
        <v>WA0337.VP055.WH0PC.CI</v>
      </c>
      <c r="G248" s="575" t="s">
        <v>1011</v>
      </c>
      <c r="H248" s="431">
        <f t="array" ref="H248">IF($D$13=$U$2,INDEX(Гардеробная_система_2[РРЦ Без НДС],MATCH(F248,Гардеробная_система_2[артикул],0)),IF($D$13=$U$1,INDEX(Гардеробная_система_2[РРЦ с НДС],MATCH(F248,Гардеробная_система_2[артикул],0)),IF($D$13=$U$3,INDEX(Гардеробная_система_2[0 НДС],MATCH(F248,Гардеробная_система_2[артикул],0)),0)))</f>
        <v>4843.72</v>
      </c>
      <c r="I248" s="431">
        <f t="array" ref="I248">H248-H248*$I$13</f>
        <v>4843.72</v>
      </c>
      <c r="J248" s="32"/>
    </row>
    <row r="249" spans="1:10" x14ac:dyDescent="0.25">
      <c r="A249" s="5"/>
      <c r="B249" s="737"/>
      <c r="C249" s="348" t="s">
        <v>1267</v>
      </c>
      <c r="D249" s="282" t="s">
        <v>469</v>
      </c>
      <c r="E249" s="282" t="s">
        <v>966</v>
      </c>
      <c r="F249" s="281" t="str">
        <f t="array" ref="F249">INDEX(Гардеробная_система_2[артикул],MATCH('Гардеробная система'!$C249&amp;'Гардеробная система'!$D249&amp;'Гардеробная система'!$E249,Гардеробная_система_2[Название]&amp;Гардеробная_система_2[цвет]&amp;Гардеробная_система_2[страна],0),0)</f>
        <v>WA0411.VP060.WH0PC.CI</v>
      </c>
      <c r="G249" s="582" t="s">
        <v>1011</v>
      </c>
      <c r="H249" s="323">
        <f t="array" ref="H249">IF($D$13=$U$2,INDEX(Гардеробная_система_2[РРЦ Без НДС],MATCH(F249,Гардеробная_система_2[артикул],0)),IF($D$13=$U$1,INDEX(Гардеробная_система_2[РРЦ с НДС],MATCH(F249,Гардеробная_система_2[артикул],0)),IF($D$13=$U$3,INDEX(Гардеробная_система_2[0 НДС],MATCH(F249,Гардеробная_система_2[артикул],0)),0)))</f>
        <v>5270.72</v>
      </c>
      <c r="I249" s="349">
        <f t="array" ref="I249">H249-H249*$I$13</f>
        <v>5270.72</v>
      </c>
      <c r="J249" s="32"/>
    </row>
    <row r="250" spans="1:10" x14ac:dyDescent="0.25">
      <c r="A250" s="5"/>
      <c r="B250" s="737"/>
      <c r="C250" s="361" t="s">
        <v>1269</v>
      </c>
      <c r="D250" s="282" t="s">
        <v>469</v>
      </c>
      <c r="E250" s="282" t="s">
        <v>966</v>
      </c>
      <c r="F250" s="281" t="str">
        <f t="array" ref="F250">INDEX(Гардеробная_система_2[артикул],MATCH('Гардеробная система'!$C250&amp;'Гардеробная система'!$D250&amp;'Гардеробная система'!$E250,Гардеробная_система_2[Название]&amp;Гардеробная_система_2[цвет]&amp;Гардеробная_система_2[страна],0),0)</f>
        <v>WA0393.VP045.WH0PC.CI</v>
      </c>
      <c r="G250" s="575" t="s">
        <v>1011</v>
      </c>
      <c r="H250" s="323">
        <f t="array" ref="H250">IF($D$13=$U$2,INDEX(Гардеробная_система_2[РРЦ Без НДС],MATCH(F250,Гардеробная_система_2[артикул],0)),IF($D$13=$U$1,INDEX(Гардеробная_система_2[РРЦ с НДС],MATCH(F250,Гардеробная_система_2[артикул],0)),IF($D$13=$U$3,INDEX(Гардеробная_система_2[0 НДС],MATCH(F250,Гардеробная_система_2[артикул],0)),0)))</f>
        <v>9936.59</v>
      </c>
      <c r="I250" s="349">
        <f t="array" ref="I250">H250-H250*$I$13</f>
        <v>9936.59</v>
      </c>
      <c r="J250" s="32"/>
    </row>
    <row r="251" spans="1:10" x14ac:dyDescent="0.25">
      <c r="A251" s="5"/>
      <c r="B251" s="738"/>
      <c r="C251" s="361" t="s">
        <v>679</v>
      </c>
      <c r="D251" s="282" t="s">
        <v>469</v>
      </c>
      <c r="E251" s="282" t="s">
        <v>966</v>
      </c>
      <c r="F251" s="281" t="str">
        <f t="array" ref="F251">INDEX(Гардеробная_система_2[артикул],MATCH('Гардеробная система'!$C251&amp;'Гардеробная система'!$D251&amp;'Гардеробная система'!$E251,Гардеробная_система_2[Название]&amp;Гардеробная_система_2[цвет]&amp;Гардеробная_система_2[страна],0),0)</f>
        <v>WA0385.VP060.WH0PC.CI</v>
      </c>
      <c r="G251" s="575" t="s">
        <v>1011</v>
      </c>
      <c r="H251" s="323">
        <f t="array" ref="H251">IF($D$13=$U$2,INDEX(Гардеробная_система_2[РРЦ Без НДС],MATCH(F251,Гардеробная_система_2[артикул],0)),IF($D$13=$U$1,INDEX(Гардеробная_система_2[РРЦ с НДС],MATCH(F251,Гардеробная_система_2[артикул],0)),IF($D$13=$U$3,INDEX(Гардеробная_система_2[0 НДС],MATCH(F251,Гардеробная_система_2[артикул],0)),0)))</f>
        <v>10553.79</v>
      </c>
      <c r="I251" s="349">
        <f t="array" ref="I251">H251-H251*$I$13</f>
        <v>10553.79</v>
      </c>
      <c r="J251" s="32"/>
    </row>
    <row r="252" spans="1:10" x14ac:dyDescent="0.25">
      <c r="A252" s="5"/>
      <c r="B252" s="734"/>
      <c r="C252" s="348" t="s">
        <v>1271</v>
      </c>
      <c r="D252" s="282" t="s">
        <v>469</v>
      </c>
      <c r="E252" s="282" t="s">
        <v>966</v>
      </c>
      <c r="F252" s="281" t="str">
        <f t="array" ref="F252">INDEX(Гардеробная_система_2[артикул],MATCH('Гардеробная система'!$C252&amp;'Гардеробная система'!$D252&amp;'Гардеробная система'!$E252,Гардеробная_система_2[Название]&amp;Гардеробная_система_2[цвет]&amp;Гардеробная_система_2[страна],0),0)</f>
        <v>WA0412.VP045.WH0PC.CI</v>
      </c>
      <c r="G252" s="575" t="s">
        <v>1011</v>
      </c>
      <c r="H252" s="323">
        <f t="array" ref="H252">IF($D$13=$U$2,INDEX(Гардеробная_система_2[РРЦ Без НДС],MATCH(F252,Гардеробная_система_2[артикул],0)),IF($D$13=$U$1,INDEX(Гардеробная_система_2[РРЦ с НДС],MATCH(F252,Гардеробная_система_2[артикул],0)),IF($D$13=$U$3,INDEX(Гардеробная_система_2[0 НДС],MATCH(F252,Гардеробная_система_2[артикул],0)),0)))</f>
        <v>4172.13</v>
      </c>
      <c r="I252" s="349">
        <f t="array" ref="I252">H252-H252*$I$13</f>
        <v>4172.13</v>
      </c>
      <c r="J252" s="32"/>
    </row>
    <row r="253" spans="1:10" x14ac:dyDescent="0.25">
      <c r="A253" s="5"/>
      <c r="B253" s="737"/>
      <c r="C253" s="435" t="s">
        <v>822</v>
      </c>
      <c r="D253" s="430" t="s">
        <v>469</v>
      </c>
      <c r="E253" s="430" t="s">
        <v>966</v>
      </c>
      <c r="F253" s="484" t="str">
        <f t="array" ref="F253">INDEX(Гардеробная_система_2[артикул],MATCH('Гардеробная система'!$C253&amp;'Гардеробная система'!$D253&amp;'Гардеробная система'!$E253,Гардеробная_система_2[Название]&amp;Гардеробная_система_2[цвет]&amp;Гардеробная_система_2[страна],0),0)</f>
        <v>WA0338.VP055.WH0PC.CI</v>
      </c>
      <c r="G253" s="575" t="s">
        <v>1011</v>
      </c>
      <c r="H253" s="431">
        <f t="array" ref="H253">IF($D$13=$U$2,INDEX(Гардеробная_система_2[РРЦ Без НДС],MATCH(F253,Гардеробная_система_2[артикул],0)),IF($D$13=$U$1,INDEX(Гардеробная_система_2[РРЦ с НДС],MATCH(F253,Гардеробная_система_2[артикул],0)),IF($D$13=$U$3,INDEX(Гардеробная_система_2[0 НДС],MATCH(F253,Гардеробная_система_2[артикул],0)),0)))</f>
        <v>4493.08</v>
      </c>
      <c r="I253" s="431">
        <f t="array" ref="I253">H253-H253*$I$13</f>
        <v>4493.08</v>
      </c>
      <c r="J253" s="32"/>
    </row>
    <row r="254" spans="1:10" x14ac:dyDescent="0.25">
      <c r="A254" s="5"/>
      <c r="B254" s="737"/>
      <c r="C254" s="348" t="s">
        <v>1273</v>
      </c>
      <c r="D254" s="282" t="s">
        <v>469</v>
      </c>
      <c r="E254" s="282" t="s">
        <v>966</v>
      </c>
      <c r="F254" s="281" t="str">
        <f t="array" ref="F254">INDEX(Гардеробная_система_2[артикул],MATCH('Гардеробная система'!$C254&amp;'Гардеробная система'!$D254&amp;'Гардеробная система'!$E254,Гардеробная_система_2[Название]&amp;Гардеробная_система_2[цвет]&amp;Гардеробная_система_2[страна],0),0)</f>
        <v>WA0413.VP060.WH0PC.CI</v>
      </c>
      <c r="G254" s="575" t="s">
        <v>1011</v>
      </c>
      <c r="H254" s="323">
        <f t="array" ref="H254">IF($D$13=$U$2,INDEX(Гардеробная_система_2[РРЦ Без НДС],MATCH(F254,Гардеробная_система_2[артикул],0)),IF($D$13=$U$1,INDEX(Гардеробная_система_2[РРЦ с НДС],MATCH(F254,Гардеробная_система_2[артикул],0)),IF($D$13=$U$3,INDEX(Гардеробная_система_2[0 НДС],MATCH(F254,Гардеробная_система_2[артикул],0)),0)))</f>
        <v>4690.58</v>
      </c>
      <c r="I254" s="349">
        <f t="array" ref="I254">H254-H254*$I$13</f>
        <v>4690.58</v>
      </c>
      <c r="J254" s="32"/>
    </row>
    <row r="255" spans="1:10" x14ac:dyDescent="0.25">
      <c r="A255" s="5"/>
      <c r="B255" s="737"/>
      <c r="C255" s="361" t="s">
        <v>1275</v>
      </c>
      <c r="D255" s="282" t="s">
        <v>469</v>
      </c>
      <c r="E255" s="282" t="s">
        <v>966</v>
      </c>
      <c r="F255" s="281" t="str">
        <f t="array" ref="F255">INDEX(Гардеробная_система_2[артикул],MATCH('Гардеробная система'!$C255&amp;'Гардеробная система'!$D255&amp;'Гардеробная система'!$E255,Гардеробная_система_2[Название]&amp;Гардеробная_система_2[цвет]&amp;Гардеробная_система_2[страна],0),0)</f>
        <v>WA0394.VP045.WH0PC.CI</v>
      </c>
      <c r="G255" s="575" t="s">
        <v>1011</v>
      </c>
      <c r="H255" s="323">
        <f t="array" ref="H255">IF($D$13=$U$2,INDEX(Гардеробная_система_2[РРЦ Без НДС],MATCH(F255,Гардеробная_система_2[артикул],0)),IF($D$13=$U$1,INDEX(Гардеробная_система_2[РРЦ с НДС],MATCH(F255,Гардеробная_система_2[артикул],0)),IF($D$13=$U$3,INDEX(Гардеробная_система_2[0 НДС],MATCH(F255,Гардеробная_система_2[артикул],0)),0)))</f>
        <v>9998.34</v>
      </c>
      <c r="I255" s="349">
        <f t="array" ref="I255">H255-H255*$I$13</f>
        <v>9998.34</v>
      </c>
      <c r="J255" s="32"/>
    </row>
    <row r="256" spans="1:10" x14ac:dyDescent="0.25">
      <c r="A256" s="5"/>
      <c r="B256" s="738"/>
      <c r="C256" s="361" t="s">
        <v>818</v>
      </c>
      <c r="D256" s="282" t="s">
        <v>469</v>
      </c>
      <c r="E256" s="282" t="s">
        <v>966</v>
      </c>
      <c r="F256" s="281" t="str">
        <f t="array" ref="F256">INDEX(Гардеробная_система_2[артикул],MATCH('Гардеробная система'!$C256&amp;'Гардеробная система'!$D256&amp;'Гардеробная система'!$E256,Гардеробная_система_2[Название]&amp;Гардеробная_система_2[цвет]&amp;Гардеробная_система_2[страна],0),0)</f>
        <v>WA0386.VP060.WH0PC.CI</v>
      </c>
      <c r="G256" s="575" t="s">
        <v>1011</v>
      </c>
      <c r="H256" s="323">
        <f t="array" ref="H256">IF($D$13=$U$2,INDEX(Гардеробная_система_2[РРЦ Без НДС],MATCH(F256,Гардеробная_система_2[артикул],0)),IF($D$13=$U$1,INDEX(Гардеробная_система_2[РРЦ с НДС],MATCH(F256,Гардеробная_система_2[артикул],0)),IF($D$13=$U$3,INDEX(Гардеробная_система_2[0 НДС],MATCH(F256,Гардеробная_система_2[артикул],0)),0)))</f>
        <v>10627.85</v>
      </c>
      <c r="I256" s="349">
        <f t="array" ref="I256">H256-H256*$I$13</f>
        <v>10627.85</v>
      </c>
      <c r="J256" s="32"/>
    </row>
    <row r="257" spans="1:10" x14ac:dyDescent="0.25">
      <c r="A257" s="5"/>
      <c r="B257" s="734"/>
      <c r="C257" s="348" t="s">
        <v>1277</v>
      </c>
      <c r="D257" s="282" t="s">
        <v>469</v>
      </c>
      <c r="E257" s="282" t="s">
        <v>966</v>
      </c>
      <c r="F257" s="281" t="str">
        <f t="array" ref="F257">INDEX(Гардеробная_система_2[артикул],MATCH('Гардеробная система'!$C257&amp;'Гардеробная система'!$D257&amp;'Гардеробная система'!$E257,Гардеробная_система_2[Название]&amp;Гардеробная_система_2[цвет]&amp;Гардеробная_система_2[страна],0),0)</f>
        <v>WA0389.VP045.WH0PC.CI</v>
      </c>
      <c r="G257" s="575" t="s">
        <v>1011</v>
      </c>
      <c r="H257" s="323">
        <f t="array" ref="H257">IF($D$13=$U$2,INDEX(Гардеробная_система_2[РРЦ Без НДС],MATCH(F257,Гардеробная_система_2[артикул],0)),IF($D$13=$U$1,INDEX(Гардеробная_система_2[РРЦ с НДС],MATCH(F257,Гардеробная_система_2[артикул],0)),IF($D$13=$U$3,INDEX(Гардеробная_система_2[0 НДС],MATCH(F257,Гардеробная_система_2[артикул],0)),0)))</f>
        <v>3394.49</v>
      </c>
      <c r="I257" s="349">
        <f t="array" ref="I257">H257-H257*$I$13</f>
        <v>3394.49</v>
      </c>
      <c r="J257" s="32"/>
    </row>
    <row r="258" spans="1:10" x14ac:dyDescent="0.25">
      <c r="A258" s="5"/>
      <c r="B258" s="737"/>
      <c r="C258" s="436" t="s">
        <v>926</v>
      </c>
      <c r="D258" s="483" t="s">
        <v>469</v>
      </c>
      <c r="E258" s="483" t="s">
        <v>966</v>
      </c>
      <c r="F258" s="484" t="str">
        <f t="array" ref="F258">INDEX(Гардеробная_система_2[артикул],MATCH('Гардеробная система'!$C258&amp;'Гардеробная система'!$D258&amp;'Гардеробная система'!$E258,Гардеробная_система_2[Название]&amp;Гардеробная_система_2[цвет]&amp;Гардеробная_система_2[страна],0),0)</f>
        <v>WA0299.VP055.WH0PC.CI</v>
      </c>
      <c r="G258" s="581" t="s">
        <v>1011</v>
      </c>
      <c r="H258" s="431">
        <f t="array" ref="H258">IF($D$13=$U$2,INDEX(Гардеробная_система_2[РРЦ Без НДС],MATCH(F258,Гардеробная_система_2[артикул],0)),IF($D$13=$U$1,INDEX(Гардеробная_система_2[РРЦ с НДС],MATCH(F258,Гардеробная_система_2[артикул],0)),IF($D$13=$U$3,INDEX(Гардеробная_система_2[0 НДС],MATCH(F258,Гардеробная_система_2[артикул],0)),0)))</f>
        <v>3951.41</v>
      </c>
      <c r="I258" s="431">
        <f t="array" ref="I258">H258-H258*$I$13</f>
        <v>3951.41</v>
      </c>
      <c r="J258" s="32"/>
    </row>
    <row r="259" spans="1:10" x14ac:dyDescent="0.25">
      <c r="A259" s="5"/>
      <c r="B259" s="737"/>
      <c r="C259" s="362" t="s">
        <v>1279</v>
      </c>
      <c r="D259" s="279" t="s">
        <v>469</v>
      </c>
      <c r="E259" s="279" t="s">
        <v>966</v>
      </c>
      <c r="F259" s="281" t="str">
        <f t="array" ref="F259">INDEX(Гардеробная_система_2[артикул],MATCH('Гардеробная система'!$C259&amp;'Гардеробная система'!$D259&amp;'Гардеробная система'!$E259,Гардеробная_система_2[Название]&amp;Гардеробная_система_2[цвет]&amp;Гардеробная_система_2[страна],0),0)</f>
        <v>WA0387.VP060.WH0PC.CI</v>
      </c>
      <c r="G259" s="581" t="s">
        <v>1011</v>
      </c>
      <c r="H259" s="323">
        <f t="array" ref="H259">IF($D$13=$U$2,INDEX(Гардеробная_система_2[РРЦ Без НДС],MATCH(F259,Гардеробная_система_2[артикул],0)),IF($D$13=$U$1,INDEX(Гардеробная_система_2[РРЦ с НДС],MATCH(F259,Гардеробная_система_2[артикул],0)),IF($D$13=$U$3,INDEX(Гардеробная_система_2[0 НДС],MATCH(F259,Гардеробная_система_2[артикул],0)),0)))</f>
        <v>4011.67</v>
      </c>
      <c r="I259" s="349">
        <f t="array" ref="I259">H259-H259*$I$13</f>
        <v>4011.67</v>
      </c>
      <c r="J259" s="32"/>
    </row>
    <row r="260" spans="1:10" x14ac:dyDescent="0.25">
      <c r="A260" s="5"/>
      <c r="B260" s="737"/>
      <c r="C260" s="361" t="s">
        <v>1281</v>
      </c>
      <c r="D260" s="282" t="s">
        <v>469</v>
      </c>
      <c r="E260" s="282" t="s">
        <v>966</v>
      </c>
      <c r="F260" s="281" t="str">
        <f t="array" ref="F260">INDEX(Гардеробная_система_2[артикул],MATCH('Гардеробная система'!$C260&amp;'Гардеробная система'!$D260&amp;'Гардеробная система'!$E260,Гардеробная_система_2[Название]&amp;Гардеробная_система_2[цвет]&amp;Гардеробная_система_2[страна],0),0)</f>
        <v>WA0390.VP045.WH0PC.CI</v>
      </c>
      <c r="G260" s="575" t="s">
        <v>1011</v>
      </c>
      <c r="H260" s="323">
        <f t="array" ref="H260">IF($D$13=$U$2,INDEX(Гардеробная_система_2[РРЦ Без НДС],MATCH(F260,Гардеробная_система_2[артикул],0)),IF($D$13=$U$1,INDEX(Гардеробная_система_2[РРЦ с НДС],MATCH(F260,Гардеробная_система_2[артикул],0)),IF($D$13=$U$3,INDEX(Гардеробная_система_2[0 НДС],MATCH(F260,Гардеробная_система_2[артикул],0)),0)))</f>
        <v>9798.35</v>
      </c>
      <c r="I260" s="349">
        <f t="array" ref="I260">H260-H260*$I$13</f>
        <v>9798.35</v>
      </c>
      <c r="J260" s="32"/>
    </row>
    <row r="261" spans="1:10" x14ac:dyDescent="0.25">
      <c r="A261" s="5"/>
      <c r="B261" s="738"/>
      <c r="C261" s="360" t="s">
        <v>932</v>
      </c>
      <c r="D261" s="279" t="s">
        <v>469</v>
      </c>
      <c r="E261" s="279" t="s">
        <v>966</v>
      </c>
      <c r="F261" s="281" t="str">
        <f t="array" ref="F261">INDEX(Гардеробная_система_2[артикул],MATCH('Гардеробная система'!$C261&amp;'Гардеробная система'!$D261&amp;'Гардеробная система'!$E261,Гардеробная_система_2[Название]&amp;Гардеробная_система_2[цвет]&amp;Гардеробная_система_2[страна],0),0)</f>
        <v>WA0371.VP060.WH0PC.CI</v>
      </c>
      <c r="G261" s="581" t="s">
        <v>1011</v>
      </c>
      <c r="H261" s="323">
        <f t="array" ref="H261">IF($D$13=$U$2,INDEX(Гардеробная_система_2[РРЦ Без НДС],MATCH(F261,Гардеробная_система_2[артикул],0)),IF($D$13=$U$1,INDEX(Гардеробная_система_2[РРЦ с НДС],MATCH(F261,Гардеробная_система_2[артикул],0)),IF($D$13=$U$3,INDEX(Гардеробная_система_2[0 НДС],MATCH(F261,Гардеробная_система_2[артикул],0)),0)))</f>
        <v>9988.44</v>
      </c>
      <c r="I261" s="349">
        <f t="array" ref="I261">H261-H261*$I$13</f>
        <v>9988.44</v>
      </c>
      <c r="J261" s="32"/>
    </row>
    <row r="262" spans="1:10" x14ac:dyDescent="0.3">
      <c r="A262" s="5"/>
      <c r="B262" s="94"/>
      <c r="C262" s="76" t="s">
        <v>1020</v>
      </c>
      <c r="D262" s="76" t="s">
        <v>603</v>
      </c>
      <c r="E262" s="76" t="s">
        <v>603</v>
      </c>
      <c r="F262" s="76" t="s">
        <v>603</v>
      </c>
      <c r="G262" s="76" t="s">
        <v>603</v>
      </c>
      <c r="H262" s="76" t="s">
        <v>603</v>
      </c>
      <c r="I262" s="77" t="s">
        <v>603</v>
      </c>
      <c r="J262" s="32"/>
    </row>
    <row r="263" spans="1:10" x14ac:dyDescent="0.25">
      <c r="A263" s="5"/>
      <c r="B263" s="787"/>
      <c r="C263" s="647" t="s">
        <v>1467</v>
      </c>
      <c r="D263" s="645" t="s">
        <v>469</v>
      </c>
      <c r="E263" s="645" t="s">
        <v>616</v>
      </c>
      <c r="F263" s="645" t="str">
        <f t="array" ref="F263">INDEX(Гардеробная_система_2[артикул],MATCH('Гардеробная система'!$C263&amp;'Гардеробная система'!$D263&amp;'Гардеробная система'!$E263,Гардеробная_система_2[Название]&amp;Гардеробная_система_2[цвет]&amp;Гардеробная_система_2[страна],0),0)</f>
        <v>WD0418.VP045.WH0PC.RU</v>
      </c>
      <c r="G263" s="784" t="s">
        <v>1011</v>
      </c>
      <c r="H263" s="349">
        <f t="array" ref="H263">IF($D$13=$U$2,INDEX(Гардеробная_система_2[РРЦ Без НДС],MATCH(F263,Гардеробная_система_2[артикул],0)),IF($D$13=$U$1,INDEX(Гардеробная_система_2[РРЦ с НДС],MATCH(F263,Гардеробная_система_2[артикул],0)),IF($D$13=$U$3,INDEX(Гардеробная_система_2[0 НДС],MATCH(F263,Гардеробная_система_2[артикул],0)),0)))</f>
        <v>9886.0300000000007</v>
      </c>
      <c r="I263" s="349">
        <f t="array" ref="I263">H263-H263*$I$13</f>
        <v>9886.0300000000007</v>
      </c>
      <c r="J263" s="32"/>
    </row>
    <row r="264" spans="1:10" x14ac:dyDescent="0.25">
      <c r="A264" s="5"/>
      <c r="B264" s="788"/>
      <c r="C264" s="647" t="s">
        <v>2379</v>
      </c>
      <c r="D264" s="646" t="s">
        <v>469</v>
      </c>
      <c r="E264" s="646" t="s">
        <v>616</v>
      </c>
      <c r="F264" s="646" t="str">
        <f t="array" ref="F264">INDEX(Гардеробная_система_2[артикул],MATCH('Гардеробная система'!$C264&amp;'Гардеробная система'!$D264&amp;'Гардеробная система'!$E264,Гардеробная_система_2[Название]&amp;Гардеробная_система_2[цвет]&amp;Гардеробная_система_2[страна],0),0)</f>
        <v>WD0419.VP045.WH0PC.RU</v>
      </c>
      <c r="G264" s="785"/>
      <c r="H264" s="349">
        <f t="array" ref="H264">IF($D$13=$U$2,INDEX(Гардеробная_система_2[РРЦ Без НДС],MATCH(F264,Гардеробная_система_2[артикул],0)),IF($D$13=$U$1,INDEX(Гардеробная_система_2[РРЦ с НДС],MATCH(F264,Гардеробная_система_2[артикул],0)),IF($D$13=$U$3,INDEX(Гардеробная_система_2[0 НДС],MATCH(F264,Гардеробная_система_2[артикул],0)),0)))</f>
        <v>12222.05</v>
      </c>
      <c r="I264" s="349">
        <f t="array" ref="I264">H264-H264*$I$13</f>
        <v>12222.05</v>
      </c>
      <c r="J264" s="32"/>
    </row>
    <row r="265" spans="1:10" x14ac:dyDescent="0.25">
      <c r="A265" s="5"/>
      <c r="B265" s="788"/>
      <c r="C265" s="647" t="s">
        <v>967</v>
      </c>
      <c r="D265" s="645" t="s">
        <v>469</v>
      </c>
      <c r="E265" s="645" t="s">
        <v>616</v>
      </c>
      <c r="F265" s="645" t="str">
        <f t="array" ref="F265">INDEX(Гардеробная_система_2[артикул],MATCH('Гардеробная система'!$C265&amp;'Гардеробная система'!$D265&amp;'Гардеробная система'!$E265,Гардеробная_система_2[Название]&amp;Гардеробная_система_2[цвет]&amp;Гардеробная_система_2[страна],0),0)</f>
        <v>WD0303.VP060.WH0PC.RU</v>
      </c>
      <c r="G265" s="785"/>
      <c r="H265" s="349">
        <f t="array" ref="H265">IF($D$13=$U$2,INDEX(Гардеробная_система_2[РРЦ Без НДС],MATCH(F265,Гардеробная_система_2[артикул],0)),IF($D$13=$U$1,INDEX(Гардеробная_система_2[РРЦ с НДС],MATCH(F265,Гардеробная_система_2[артикул],0)),IF($D$13=$U$3,INDEX(Гардеробная_система_2[0 НДС],MATCH(F265,Гардеробная_система_2[артикул],0)),0)))</f>
        <v>10827.23</v>
      </c>
      <c r="I265" s="349">
        <f t="array" ref="I265">H265-H265*$I$13</f>
        <v>10827.23</v>
      </c>
      <c r="J265" s="32"/>
    </row>
    <row r="266" spans="1:10" x14ac:dyDescent="0.25">
      <c r="A266" s="5"/>
      <c r="B266" s="788"/>
      <c r="C266" s="435" t="s">
        <v>968</v>
      </c>
      <c r="D266" s="430" t="s">
        <v>469</v>
      </c>
      <c r="E266" s="430" t="s">
        <v>616</v>
      </c>
      <c r="F266" s="484" t="str">
        <f t="array" ref="F266">INDEX(Гардеробная_система_2[артикул],MATCH('Гардеробная система'!$C266&amp;'Гардеробная система'!$D266&amp;'Гардеробная система'!$E266,Гардеробная_система_2[Название]&amp;Гардеробная_система_2[цвет]&amp;Гардеробная_система_2[страна],0),0)</f>
        <v>WD0302.VP060.WH0PC.RU</v>
      </c>
      <c r="G266" s="785"/>
      <c r="H266" s="431">
        <f t="array" ref="H266">IF($D$13=$U$2,INDEX(Гардеробная_система_2[РРЦ Без НДС],MATCH(F266,Гардеробная_система_2[артикул],0)),IF($D$13=$U$1,INDEX(Гардеробная_система_2[РРЦ с НДС],MATCH(F266,Гардеробная_система_2[артикул],0)),IF($D$13=$U$3,INDEX(Гардеробная_система_2[0 НДС],MATCH(F266,Гардеробная_система_2[артикул],0)),0)))</f>
        <v>10827.23</v>
      </c>
      <c r="I266" s="431">
        <f t="array" ref="I266">H266-H266*$I$13</f>
        <v>10827.23</v>
      </c>
      <c r="J266" s="32"/>
    </row>
    <row r="267" spans="1:10" x14ac:dyDescent="0.25">
      <c r="A267" s="5"/>
      <c r="B267" s="788"/>
      <c r="C267" s="482" t="s">
        <v>1469</v>
      </c>
      <c r="D267" s="199" t="s">
        <v>469</v>
      </c>
      <c r="E267" s="199" t="s">
        <v>616</v>
      </c>
      <c r="F267" s="645" t="str">
        <f t="array" ref="F267">INDEX(Гардеробная_система_2[артикул],MATCH('Гардеробная система'!$C267&amp;'Гардеробная система'!$D267&amp;'Гардеробная система'!$E267,Гардеробная_система_2[Название]&amp;Гардеробная_система_2[цвет]&amp;Гардеробная_система_2[страна],0),0)</f>
        <v>WD0402.VP045.WH0PC.RU</v>
      </c>
      <c r="G267" s="785"/>
      <c r="H267" s="349">
        <f t="array" ref="H267">IF($D$13=$U$2,INDEX(Гардеробная_система_2[РРЦ Без НДС],MATCH(F267,Гардеробная_система_2[артикул],0)),IF($D$13=$U$1,INDEX(Гардеробная_система_2[РРЦ с НДС],MATCH(F267,Гардеробная_система_2[артикул],0)),IF($D$13=$U$3,INDEX(Гардеробная_система_2[0 НДС],MATCH(F267,Гардеробная_система_2[артикул],0)),0)))</f>
        <v>13646.83</v>
      </c>
      <c r="I267" s="349">
        <f t="array" ref="I267">H267-H267*$I$13</f>
        <v>13646.83</v>
      </c>
      <c r="J267" s="32"/>
    </row>
    <row r="268" spans="1:10" x14ac:dyDescent="0.25">
      <c r="A268" s="5"/>
      <c r="B268" s="788"/>
      <c r="C268" s="482" t="s">
        <v>2380</v>
      </c>
      <c r="D268" s="199" t="s">
        <v>469</v>
      </c>
      <c r="E268" s="199" t="s">
        <v>616</v>
      </c>
      <c r="F268" s="646" t="str">
        <f t="array" ref="F268">INDEX(Гардеробная_система_2[артикул],MATCH('Гардеробная система'!$C268&amp;'Гардеробная система'!$D268&amp;'Гардеробная система'!$E268,Гардеробная_система_2[Название]&amp;Гардеробная_система_2[цвет]&amp;Гардеробная_система_2[страна],0),0)</f>
        <v>WD0403.VP045.WH0PC.RU</v>
      </c>
      <c r="G268" s="785"/>
      <c r="H268" s="349">
        <f t="array" ref="H268">IF($D$13=$U$2,INDEX(Гардеробная_система_2[РРЦ Без НДС],MATCH(F268,Гардеробная_система_2[артикул],0)),IF($D$13=$U$1,INDEX(Гардеробная_система_2[РРЦ с НДС],MATCH(F268,Гардеробная_система_2[артикул],0)),IF($D$13=$U$3,INDEX(Гардеробная_система_2[0 НДС],MATCH(F268,Гардеробная_система_2[артикул],0)),0)))</f>
        <v>15706.83</v>
      </c>
      <c r="I268" s="349">
        <f t="array" ref="I268">H268-H268*$I$13</f>
        <v>15706.83</v>
      </c>
      <c r="J268" s="32"/>
    </row>
    <row r="269" spans="1:10" x14ac:dyDescent="0.25">
      <c r="A269" s="5"/>
      <c r="B269" s="788"/>
      <c r="C269" s="482" t="s">
        <v>969</v>
      </c>
      <c r="D269" s="199" t="s">
        <v>469</v>
      </c>
      <c r="E269" s="199" t="s">
        <v>616</v>
      </c>
      <c r="F269" s="645" t="str">
        <f t="array" ref="F269">INDEX(Гардеробная_система_2[артикул],MATCH('Гардеробная система'!$C269&amp;'Гардеробная система'!$D269&amp;'Гардеробная система'!$E269,Гардеробная_система_2[Название]&amp;Гардеробная_система_2[цвет]&amp;Гардеробная_система_2[страна],0),0)</f>
        <v>WD0373.VP060.WH0PC.RU</v>
      </c>
      <c r="G269" s="785"/>
      <c r="H269" s="349">
        <f t="array" ref="H269">IF($D$13=$U$2,INDEX(Гардеробная_система_2[РРЦ Без НДС],MATCH(F269,Гардеробная_система_2[артикул],0)),IF($D$13=$U$1,INDEX(Гардеробная_система_2[РРЦ с НДС],MATCH(F269,Гардеробная_система_2[артикул],0)),IF($D$13=$U$3,INDEX(Гардеробная_система_2[0 НДС],MATCH(F269,Гардеробная_система_2[артикул],0)),0)))</f>
        <v>16134.92</v>
      </c>
      <c r="I269" s="349">
        <f t="array" ref="I269">H269-H269*$I$13</f>
        <v>16134.92</v>
      </c>
      <c r="J269" s="32"/>
    </row>
    <row r="270" spans="1:10" x14ac:dyDescent="0.25">
      <c r="A270" s="5"/>
      <c r="B270" s="788"/>
      <c r="C270" s="482" t="s">
        <v>970</v>
      </c>
      <c r="D270" s="199" t="s">
        <v>469</v>
      </c>
      <c r="E270" s="199" t="s">
        <v>616</v>
      </c>
      <c r="F270" s="645" t="str">
        <f t="array" ref="F270">INDEX(Гардеробная_система_2[артикул],MATCH('Гардеробная система'!$C270&amp;'Гардеробная система'!$D270&amp;'Гардеробная система'!$E270,Гардеробная_система_2[Название]&amp;Гардеробная_система_2[цвет]&amp;Гардеробная_система_2[страна],0),0)</f>
        <v>WD0363.VP060.WH0PC.RU</v>
      </c>
      <c r="G270" s="785"/>
      <c r="H270" s="349">
        <f t="array" ref="H270">IF($D$13=$U$2,INDEX(Гардеробная_система_2[РРЦ Без НДС],MATCH(F270,Гардеробная_система_2[артикул],0)),IF($D$13=$U$1,INDEX(Гардеробная_система_2[РРЦ с НДС],MATCH(F270,Гардеробная_система_2[артикул],0)),IF($D$13=$U$3,INDEX(Гардеробная_система_2[0 НДС],MATCH(F270,Гардеробная_система_2[артикул],0)),0)))</f>
        <v>13802.83</v>
      </c>
      <c r="I270" s="349">
        <f t="array" ref="I270">H270-H270*$I$13</f>
        <v>13802.83</v>
      </c>
      <c r="J270" s="32"/>
    </row>
    <row r="271" spans="1:10" hidden="1" x14ac:dyDescent="0.25">
      <c r="A271" s="5"/>
      <c r="B271" s="789"/>
      <c r="C271" s="482" t="s">
        <v>971</v>
      </c>
      <c r="D271" s="199" t="s">
        <v>469</v>
      </c>
      <c r="E271" s="199" t="s">
        <v>616</v>
      </c>
      <c r="F271" s="645" t="str">
        <f t="array" ref="F271">INDEX(Гардеробная_система_2[артикул],MATCH('Гардеробная система'!$C271&amp;'Гардеробная система'!$D271&amp;'Гардеробная система'!$E271,Гардеробная_система_2[Название]&amp;Гардеробная_система_2[цвет]&amp;Гардеробная_система_2[страна],0),0)</f>
        <v>WD0362.VP060.WH0PC.RU</v>
      </c>
      <c r="G271" s="786"/>
      <c r="H271" s="349">
        <f t="array" ref="H271">IF($D$13=$U$2,INDEX(Гардеробная_система_2[РРЦ Без НДС],MATCH(F271,Гардеробная_система_2[артикул],0)),IF($D$13=$U$1,INDEX(Гардеробная_система_2[РРЦ с НДС],MATCH(F271,Гардеробная_система_2[артикул],0)),IF($D$13=$U$3,INDEX(Гардеробная_система_2[0 НДС],MATCH(F271,Гардеробная_система_2[артикул],0)),0)))</f>
        <v>13618.64</v>
      </c>
      <c r="I271" s="349">
        <f t="array" ref="I271">H271-H271*$I$13</f>
        <v>13618.64</v>
      </c>
      <c r="J271" s="32"/>
    </row>
    <row r="272" spans="1:10" ht="50.1" customHeight="1" x14ac:dyDescent="0.25">
      <c r="A272" s="5"/>
      <c r="B272" s="26"/>
      <c r="C272" s="14" t="s">
        <v>786</v>
      </c>
      <c r="D272" s="95" t="s">
        <v>976</v>
      </c>
      <c r="E272" s="282" t="s">
        <v>616</v>
      </c>
      <c r="F272" s="281" t="str">
        <f t="array" ref="F272">INDEX(Гардеробная_система_2[артикул],MATCH('Гардеробная система'!$C272&amp;'Гардеробная система'!$D272&amp;'Гардеробная система'!$E272,Гардеробная_система_2[Название]&amp;Гардеробная_система_2[цвет]&amp;Гардеробная_система_2[страна],0),0)</f>
        <v>WD0377.VP000.DWT00.RU</v>
      </c>
      <c r="G272" s="282" t="s">
        <v>1021</v>
      </c>
      <c r="H272" s="323">
        <f t="array" ref="H272">IF($D$13=$U$2,INDEX(Гардеробная_система_2[РРЦ Без НДС],MATCH(F272,Гардеробная_система_2[артикул],0)),IF($D$13=$U$1,INDEX(Гардеробная_система_2[РРЦ с НДС],MATCH(F272,Гардеробная_система_2[артикул],0)),IF($D$13=$U$3,INDEX(Гардеробная_система_2[0 НДС],MATCH(F272,Гардеробная_система_2[артикул],0)),0)))</f>
        <v>3454.32</v>
      </c>
      <c r="I272" s="323">
        <f t="array" ref="I272">H272-H272*$I$13</f>
        <v>3454.32</v>
      </c>
      <c r="J272" s="32"/>
    </row>
    <row r="273" spans="1:10" x14ac:dyDescent="0.25">
      <c r="A273" s="5"/>
      <c r="B273" s="734"/>
      <c r="C273" s="348" t="s">
        <v>914</v>
      </c>
      <c r="D273" s="95" t="s">
        <v>976</v>
      </c>
      <c r="E273" s="351" t="s">
        <v>616</v>
      </c>
      <c r="F273" s="352" t="str">
        <f t="array" ref="F273">INDEX(Гардеробная_система_2[артикул],MATCH('Гардеробная система'!$C273&amp;'Гардеробная система'!$D273&amp;'Гардеробная система'!$E273,Гардеробная_система_2[Название]&amp;Гардеробная_система_2[цвет]&amp;Гардеробная_система_2[страна],0),0)</f>
        <v>WD0379.VR036.DWT00.RU</v>
      </c>
      <c r="G273" s="353"/>
      <c r="H273" s="323">
        <f t="array" ref="H273">IF($D$13=$U$2,INDEX(Гардеробная_система_2[РРЦ Без НДС],MATCH(F273,Гардеробная_система_2[артикул],0)),IF($D$13=$U$1,INDEX(Гардеробная_система_2[РРЦ с НДС],MATCH(F273,Гардеробная_система_2[артикул],0)),IF($D$13=$U$3,INDEX(Гардеробная_система_2[0 НДС],MATCH(F273,Гардеробная_система_2[артикул],0)),0)))</f>
        <v>1679.78</v>
      </c>
      <c r="I273" s="323">
        <f t="array" ref="I273">H273-H273*$I$13</f>
        <v>1679.78</v>
      </c>
      <c r="J273" s="32"/>
    </row>
    <row r="274" spans="1:10" x14ac:dyDescent="0.25">
      <c r="A274" s="5"/>
      <c r="B274" s="738"/>
      <c r="C274" s="348" t="s">
        <v>918</v>
      </c>
      <c r="D274" s="95" t="s">
        <v>976</v>
      </c>
      <c r="E274" s="351" t="s">
        <v>616</v>
      </c>
      <c r="F274" s="352" t="str">
        <f t="array" ref="F274">INDEX(Гардеробная_система_2[артикул],MATCH('Гардеробная система'!$C274&amp;'Гардеробная система'!$D274&amp;'Гардеробная система'!$E274,Гардеробная_система_2[Название]&amp;Гардеробная_система_2[цвет]&amp;Гардеробная_система_2[страна],0),0)</f>
        <v>WD0378.VR046.DWT00.RU</v>
      </c>
      <c r="G274" s="353"/>
      <c r="H274" s="323">
        <f t="array" ref="H274">IF($D$13=$U$2,INDEX(Гардеробная_система_2[РРЦ Без НДС],MATCH(F274,Гардеробная_система_2[артикул],0)),IF($D$13=$U$1,INDEX(Гардеробная_система_2[РРЦ с НДС],MATCH(F274,Гардеробная_система_2[артикул],0)),IF($D$13=$U$3,INDEX(Гардеробная_система_2[0 НДС],MATCH(F274,Гардеробная_система_2[артикул],0)),0)))</f>
        <v>1835.57</v>
      </c>
      <c r="I274" s="323">
        <f t="array" ref="I274">H274-H274*$I$13</f>
        <v>1835.57</v>
      </c>
      <c r="J274" s="32"/>
    </row>
    <row r="275" spans="1:10" x14ac:dyDescent="0.25">
      <c r="A275" s="5"/>
      <c r="B275" s="734"/>
      <c r="C275" s="348" t="s">
        <v>1471</v>
      </c>
      <c r="D275" s="95" t="s">
        <v>976</v>
      </c>
      <c r="E275" s="351" t="s">
        <v>616</v>
      </c>
      <c r="F275" s="352" t="str">
        <f t="array" ref="F275">INDEX(Гардеробная_система_2[артикул],MATCH('Гардеробная система'!$C275&amp;'Гардеробная система'!$D275&amp;'Гардеробная система'!$E275,Гардеробная_система_2[Название]&amp;Гардеробная_система_2[цвет]&amp;Гардеробная_система_2[страна],0),0)</f>
        <v>WD0400.VP045.DWT00.RU</v>
      </c>
      <c r="G275" s="756" t="s">
        <v>1014</v>
      </c>
      <c r="H275" s="323">
        <f t="array" ref="H275">IF($D$13=$U$2,INDEX(Гардеробная_система_2[РРЦ Без НДС],MATCH(F275,Гардеробная_система_2[артикул],0)),IF($D$13=$U$1,INDEX(Гардеробная_система_2[РРЦ с НДС],MATCH(F275,Гардеробная_система_2[артикул],0)),IF($D$13=$U$3,INDEX(Гардеробная_система_2[0 НДС],MATCH(F275,Гардеробная_система_2[артикул],0)),0)))</f>
        <v>2935.22</v>
      </c>
      <c r="I275" s="323">
        <f t="array" ref="I275">H275-H275*$I$13</f>
        <v>2935.22</v>
      </c>
      <c r="J275" s="32"/>
    </row>
    <row r="276" spans="1:10" x14ac:dyDescent="0.25">
      <c r="A276" s="5"/>
      <c r="B276" s="738"/>
      <c r="C276" s="348" t="s">
        <v>829</v>
      </c>
      <c r="D276" s="95" t="s">
        <v>976</v>
      </c>
      <c r="E276" s="282" t="s">
        <v>616</v>
      </c>
      <c r="F276" s="281" t="str">
        <f t="array" ref="F276">INDEX(Гардеробная_система_2[артикул],MATCH('Гардеробная система'!$C276&amp;'Гардеробная система'!$D276&amp;'Гардеробная система'!$E276,Гардеробная_система_2[Название]&amp;Гардеробная_система_2[цвет]&amp;Гардеробная_система_2[страна],0),0)</f>
        <v>WD0374.VP060.DWT00.RU</v>
      </c>
      <c r="G276" s="758"/>
      <c r="H276" s="323">
        <f t="array" ref="H276">IF($D$13=$U$2,INDEX(Гардеробная_система_2[РРЦ Без НДС],MATCH(F276,Гардеробная_система_2[артикул],0)),IF($D$13=$U$1,INDEX(Гардеробная_система_2[РРЦ с НДС],MATCH(F276,Гардеробная_система_2[артикул],0)),IF($D$13=$U$3,INDEX(Гардеробная_система_2[0 НДС],MATCH(F276,Гардеробная_система_2[артикул],0)),0)))</f>
        <v>3025.43</v>
      </c>
      <c r="I276" s="323">
        <f t="array" ref="I276">H276-H276*$I$13</f>
        <v>3025.43</v>
      </c>
      <c r="J276" s="32"/>
    </row>
    <row r="277" spans="1:10" ht="39.950000000000003" customHeight="1" x14ac:dyDescent="0.25">
      <c r="A277" s="5"/>
      <c r="B277" s="278"/>
      <c r="C277" s="348" t="s">
        <v>1024</v>
      </c>
      <c r="D277" s="282" t="s">
        <v>469</v>
      </c>
      <c r="E277" s="282" t="s">
        <v>616</v>
      </c>
      <c r="F277" s="281" t="str">
        <f t="array" ref="F277">INDEX(Гардеробная_система_2[артикул],MATCH('Гардеробная система'!$C277&amp;'Гардеробная система'!$D277&amp;'Гардеробная система'!$E277,Гардеробная_система_2[Название]&amp;Гардеробная_система_2[цвет]&amp;Гардеробная_система_2[страна],0),0)</f>
        <v>WD0470.VP060.WH0PC.RU</v>
      </c>
      <c r="G277" s="279" t="s">
        <v>1013</v>
      </c>
      <c r="H277" s="323">
        <f t="array" ref="H277">IF($D$13=$U$2,INDEX(Гардеробная_система_2[РРЦ Без НДС],MATCH(F277,Гардеробная_система_2[артикул],0)),IF($D$13=$U$1,INDEX(Гардеробная_система_2[РРЦ с НДС],MATCH(F277,Гардеробная_система_2[артикул],0)),IF($D$13=$U$3,INDEX(Гардеробная_система_2[0 НДС],MATCH(F277,Гардеробная_система_2[артикул],0)),0)))</f>
        <v>25521.74</v>
      </c>
      <c r="I277" s="323">
        <f t="array" ref="I277">H277-H277*$I$13</f>
        <v>25521.74</v>
      </c>
      <c r="J277" s="32"/>
    </row>
    <row r="278" spans="1:10" ht="39.950000000000003" customHeight="1" x14ac:dyDescent="0.25">
      <c r="A278" s="5"/>
      <c r="B278" s="642"/>
      <c r="C278" s="348" t="s">
        <v>2369</v>
      </c>
      <c r="D278" s="641" t="s">
        <v>469</v>
      </c>
      <c r="E278" s="641" t="s">
        <v>616</v>
      </c>
      <c r="F278" s="643" t="str">
        <f t="array" ref="F278">INDEX(Гардеробная_система_2[артикул],MATCH('Гардеробная система'!$C278&amp;'Гардеробная система'!$D278&amp;'Гардеробная система'!$E278,Гардеробная_система_2[Название]&amp;Гардеробная_система_2[цвет]&amp;Гардеробная_система_2[страна],0),0)</f>
        <v>WD0406.VP045.WH0PC.RU</v>
      </c>
      <c r="G278" s="644" t="s">
        <v>1013</v>
      </c>
      <c r="H278" s="323">
        <f t="array" ref="H278">IF($D$13=$U$2,INDEX(Гардеробная_система_2[РРЦ Без НДС],MATCH(F278,Гардеробная_система_2[артикул],0)),IF($D$13=$U$1,INDEX(Гардеробная_система_2[РРЦ с НДС],MATCH(F278,Гардеробная_система_2[артикул],0)),IF($D$13=$U$3,INDEX(Гардеробная_система_2[0 НДС],MATCH(F278,Гардеробная_система_2[артикул],0)),0)))</f>
        <v>7222.54</v>
      </c>
      <c r="I278" s="323">
        <f t="array" ref="I278">H278-H278*$I$13</f>
        <v>7222.54</v>
      </c>
      <c r="J278" s="32"/>
    </row>
    <row r="279" spans="1:10" x14ac:dyDescent="0.25">
      <c r="A279" s="5"/>
      <c r="B279" s="734"/>
      <c r="C279" s="348" t="s">
        <v>982</v>
      </c>
      <c r="D279" s="282" t="s">
        <v>469</v>
      </c>
      <c r="E279" s="282" t="s">
        <v>616</v>
      </c>
      <c r="F279" s="281" t="str">
        <f t="array" ref="F279">INDEX(Гардеробная_система_2[артикул],MATCH('Гардеробная система'!$C279&amp;'Гардеробная система'!$D279&amp;'Гардеробная система'!$E279,Гардеробная_система_2[Название]&amp;Гардеробная_система_2[цвет]&amp;Гардеробная_система_2[страна],0),0)</f>
        <v>WD0306.VP060.WH0PC.RU</v>
      </c>
      <c r="G279" s="756" t="s">
        <v>1018</v>
      </c>
      <c r="H279" s="323">
        <f t="array" ref="H279">IF($D$13=$U$2,INDEX(Гардеробная_система_2[РРЦ Без НДС],MATCH(F279,Гардеробная_система_2[артикул],0)),IF($D$13=$U$1,INDEX(Гардеробная_система_2[РРЦ с НДС],MATCH(F279,Гардеробная_система_2[артикул],0)),IF($D$13=$U$3,INDEX(Гардеробная_система_2[0 НДС],MATCH(F279,Гардеробная_система_2[артикул],0)),0)))</f>
        <v>2140.5100000000002</v>
      </c>
      <c r="I279" s="323">
        <f t="array" ref="I279">H279-H279*$I$13</f>
        <v>2140.5100000000002</v>
      </c>
      <c r="J279" s="32"/>
    </row>
    <row r="280" spans="1:10" x14ac:dyDescent="0.25">
      <c r="A280" s="5"/>
      <c r="B280" s="738"/>
      <c r="C280" s="348" t="s">
        <v>983</v>
      </c>
      <c r="D280" s="282" t="s">
        <v>469</v>
      </c>
      <c r="E280" s="282" t="s">
        <v>616</v>
      </c>
      <c r="F280" s="281" t="str">
        <f t="array" ref="F280">INDEX(Гардеробная_система_2[артикул],MATCH('Гардеробная система'!$C280&amp;'Гардеробная система'!$D280&amp;'Гардеробная система'!$E280,Гардеробная_система_2[Название]&amp;Гардеробная_система_2[цвет]&amp;Гардеробная_система_2[страна],0),0)</f>
        <v>WD0305.VP060.WH0PC.RU</v>
      </c>
      <c r="G280" s="758"/>
      <c r="H280" s="323">
        <f t="array" ref="H280">IF($D$13=$U$2,INDEX(Гардеробная_система_2[РРЦ Без НДС],MATCH(F280,Гардеробная_система_2[артикул],0)),IF($D$13=$U$1,INDEX(Гардеробная_система_2[РРЦ с НДС],MATCH(F280,Гардеробная_система_2[артикул],0)),IF($D$13=$U$3,INDEX(Гардеробная_система_2[0 НДС],MATCH(F280,Гардеробная_система_2[артикул],0)),0)))</f>
        <v>2140.5100000000002</v>
      </c>
      <c r="I280" s="323">
        <f t="array" ref="I280">H280-H280*$I$13</f>
        <v>2140.5100000000002</v>
      </c>
      <c r="J280" s="32"/>
    </row>
    <row r="281" spans="1:10" ht="39.950000000000003" customHeight="1" x14ac:dyDescent="0.25">
      <c r="A281" s="5"/>
      <c r="B281" s="410"/>
      <c r="C281" s="348" t="s">
        <v>1628</v>
      </c>
      <c r="D281" s="409" t="s">
        <v>469</v>
      </c>
      <c r="E281" s="409" t="s">
        <v>616</v>
      </c>
      <c r="F281" s="411" t="str">
        <f t="array" ref="F281">INDEX(Гардеробная_система_2[артикул],MATCH('Гардеробная система'!$C281&amp;'Гардеробная система'!$D281&amp;'Гардеробная система'!$E281,Гардеробная_система_2[Название]&amp;Гардеробная_система_2[цвет]&amp;Гардеробная_система_2[страна],0),0)</f>
        <v>WD0406.VP045.WH0PC.RU</v>
      </c>
      <c r="G281" s="412" t="s">
        <v>1011</v>
      </c>
      <c r="H281" s="323">
        <f t="array" ref="H281">IF($D$13=$U$2,INDEX(Гардеробная_система_2[РРЦ Без НДС],MATCH(F281,Гардеробная_система_2[артикул],0)),IF($D$13=$U$1,INDEX(Гардеробная_система_2[РРЦ с НДС],MATCH(F281,Гардеробная_система_2[артикул],0)),IF($D$13=$U$3,INDEX(Гардеробная_система_2[0 НДС],MATCH(F281,Гардеробная_система_2[артикул],0)),0)))</f>
        <v>7222.54</v>
      </c>
      <c r="I281" s="323">
        <f t="array" ref="I281">H281-H281*$I$13</f>
        <v>7222.54</v>
      </c>
      <c r="J281" s="32"/>
    </row>
    <row r="282" spans="1:10" ht="39.950000000000003" customHeight="1" x14ac:dyDescent="0.25">
      <c r="A282" s="5"/>
      <c r="B282" s="278"/>
      <c r="C282" s="348" t="s">
        <v>1025</v>
      </c>
      <c r="D282" s="282" t="s">
        <v>469</v>
      </c>
      <c r="E282" s="282" t="s">
        <v>616</v>
      </c>
      <c r="F282" s="281" t="str">
        <f t="array" ref="F282">INDEX(Гардеробная_система_2[артикул],MATCH('Гардеробная система'!$C282&amp;'Гардеробная система'!$D282&amp;'Гардеробная система'!$E282,Гардеробная_система_2[Название]&amp;Гардеробная_система_2[цвет]&amp;Гардеробная_система_2[страна],0),0)</f>
        <v>WD0375.VP060.WH0PC.RU</v>
      </c>
      <c r="G282" s="279" t="s">
        <v>1011</v>
      </c>
      <c r="H282" s="323">
        <f t="array" ref="H282">IF($D$13=$U$2,INDEX(Гардеробная_система_2[РРЦ Без НДС],MATCH(F282,Гардеробная_система_2[артикул],0)),IF($D$13=$U$1,INDEX(Гардеробная_система_2[РРЦ с НДС],MATCH(F282,Гардеробная_система_2[артикул],0)),IF($D$13=$U$3,INDEX(Гардеробная_система_2[0 НДС],MATCH(F282,Гардеробная_система_2[артикул],0)),0)))</f>
        <v>7593.59</v>
      </c>
      <c r="I282" s="323">
        <f t="array" ref="I282">H282-H282*$I$13</f>
        <v>7593.59</v>
      </c>
      <c r="J282" s="32"/>
    </row>
    <row r="283" spans="1:10" x14ac:dyDescent="0.25">
      <c r="A283" s="5"/>
      <c r="B283" s="734"/>
      <c r="C283" s="348" t="s">
        <v>1478</v>
      </c>
      <c r="D283" s="351" t="s">
        <v>469</v>
      </c>
      <c r="E283" s="351" t="s">
        <v>616</v>
      </c>
      <c r="F283" s="352" t="str">
        <f t="array" ref="F283">INDEX(Гардеробная_система_2[артикул],MATCH('Гардеробная система'!$C283&amp;'Гардеробная система'!$D283&amp;'Гардеробная система'!$E283,Гардеробная_система_2[Название]&amp;Гардеробная_система_2[цвет]&amp;Гардеробная_система_2[страна],0),0)</f>
        <v>WD0415.VP045.WH0PC.RU</v>
      </c>
      <c r="G283" s="756" t="s">
        <v>1011</v>
      </c>
      <c r="H283" s="323">
        <f t="array" ref="H283">IF($D$13=$U$2,INDEX(Гардеробная_система_2[РРЦ Без НДС],MATCH(F283,Гардеробная_система_2[артикул],0)),IF($D$13=$U$1,INDEX(Гардеробная_система_2[РРЦ с НДС],MATCH(F283,Гардеробная_система_2[артикул],0)),IF($D$13=$U$3,INDEX(Гардеробная_система_2[0 НДС],MATCH(F283,Гардеробная_система_2[артикул],0)),0)))</f>
        <v>7432.76</v>
      </c>
      <c r="I283" s="323">
        <f t="array" ref="I283">H283-H283*$I$13</f>
        <v>7432.76</v>
      </c>
      <c r="J283" s="32"/>
    </row>
    <row r="284" spans="1:10" x14ac:dyDescent="0.25">
      <c r="A284" s="5"/>
      <c r="B284" s="737"/>
      <c r="C284" s="348" t="s">
        <v>988</v>
      </c>
      <c r="D284" s="282" t="s">
        <v>469</v>
      </c>
      <c r="E284" s="282" t="s">
        <v>616</v>
      </c>
      <c r="F284" s="281" t="str">
        <f t="array" ref="F284">INDEX(Гардеробная_система_2[артикул],MATCH('Гардеробная система'!$C284&amp;'Гардеробная система'!$D284&amp;'Гардеробная система'!$E284,Гардеробная_система_2[Название]&amp;Гардеробная_система_2[цвет]&amp;Гардеробная_система_2[страна],0),0)</f>
        <v>WD0301.VP060.WH0PC.RU</v>
      </c>
      <c r="G284" s="757"/>
      <c r="H284" s="323">
        <f t="array" ref="H284">IF($D$13=$U$2,INDEX(Гардеробная_система_2[РРЦ Без НДС],MATCH(F284,Гардеробная_система_2[артикул],0)),IF($D$13=$U$1,INDEX(Гардеробная_система_2[РРЦ с НДС],MATCH(F284,Гардеробная_система_2[артикул],0)),IF($D$13=$U$3,INDEX(Гардеробная_система_2[0 НДС],MATCH(F284,Гардеробная_система_2[артикул],0)),0)))</f>
        <v>7770.24</v>
      </c>
      <c r="I284" s="323">
        <f t="array" ref="I284">H284-H284*$I$13</f>
        <v>7770.24</v>
      </c>
      <c r="J284" s="32"/>
    </row>
    <row r="285" spans="1:10" x14ac:dyDescent="0.25">
      <c r="A285" s="5"/>
      <c r="B285" s="737"/>
      <c r="C285" s="435" t="s">
        <v>989</v>
      </c>
      <c r="D285" s="430" t="s">
        <v>469</v>
      </c>
      <c r="E285" s="430" t="s">
        <v>616</v>
      </c>
      <c r="F285" s="484" t="str">
        <f t="array" ref="F285">INDEX(Гардеробная_система_2[артикул],MATCH('Гардеробная система'!$C285&amp;'Гардеробная система'!$D285&amp;'Гардеробная система'!$E285,Гардеробная_система_2[Название]&amp;Гардеробная_система_2[цвет]&amp;Гардеробная_система_2[страна],0),0)</f>
        <v>WD0300.VP060.WH0PC.RU</v>
      </c>
      <c r="G285" s="757"/>
      <c r="H285" s="431">
        <f t="array" ref="H285">IF($D$13=$U$2,INDEX(Гардеробная_система_2[РРЦ Без НДС],MATCH(F285,Гардеробная_система_2[артикул],0)),IF($D$13=$U$1,INDEX(Гардеробная_система_2[РРЦ с НДС],MATCH(F285,Гардеробная_система_2[артикул],0)),IF($D$13=$U$3,INDEX(Гардеробная_система_2[0 НДС],MATCH(F285,Гардеробная_система_2[артикул],0)),0)))</f>
        <v>7770.24</v>
      </c>
      <c r="I285" s="431">
        <f t="array" ref="I285">H285-H285*$I$13</f>
        <v>7770.24</v>
      </c>
      <c r="J285" s="32"/>
    </row>
    <row r="286" spans="1:10" x14ac:dyDescent="0.25">
      <c r="A286" s="5"/>
      <c r="B286" s="737"/>
      <c r="C286" s="348" t="s">
        <v>1476</v>
      </c>
      <c r="D286" s="351" t="s">
        <v>469</v>
      </c>
      <c r="E286" s="351" t="s">
        <v>616</v>
      </c>
      <c r="F286" s="352" t="str">
        <f t="array" ref="F286">INDEX(Гардеробная_система_2[артикул],MATCH('Гардеробная система'!$C286&amp;'Гардеробная система'!$D286&amp;'Гардеробная система'!$E286,Гардеробная_система_2[Название]&amp;Гардеробная_система_2[цвет]&amp;Гардеробная_система_2[страна],0),0)</f>
        <v>WD0408.VP045.WH0PC.RU</v>
      </c>
      <c r="G286" s="757"/>
      <c r="H286" s="323">
        <f t="array" ref="H286">IF($D$13=$U$2,INDEX(Гардеробная_система_2[РРЦ Без НДС],MATCH(F286,Гардеробная_система_2[артикул],0)),IF($D$13=$U$1,INDEX(Гардеробная_система_2[РРЦ с НДС],MATCH(F286,Гардеробная_система_2[артикул],0)),IF($D$13=$U$3,INDEX(Гардеробная_система_2[0 НДС],MATCH(F286,Гардеробная_система_2[артикул],0)),0)))</f>
        <v>11944.65</v>
      </c>
      <c r="I286" s="323">
        <f t="array" ref="I286">H286-H286*$I$13</f>
        <v>11944.65</v>
      </c>
      <c r="J286" s="32"/>
    </row>
    <row r="287" spans="1:10" x14ac:dyDescent="0.25">
      <c r="A287" s="5"/>
      <c r="B287" s="737"/>
      <c r="C287" s="348" t="s">
        <v>991</v>
      </c>
      <c r="D287" s="351" t="s">
        <v>469</v>
      </c>
      <c r="E287" s="351" t="s">
        <v>616</v>
      </c>
      <c r="F287" s="352" t="str">
        <f t="array" ref="F287">INDEX(Гардеробная_система_2[артикул],MATCH('Гардеробная система'!$C287&amp;'Гардеробная система'!$D287&amp;'Гардеробная система'!$E287,Гардеробная_система_2[Название]&amp;Гардеробная_система_2[цвет]&amp;Гардеробная_система_2[страна],0),0)</f>
        <v>WD0361.VP060.WH0PC.RU</v>
      </c>
      <c r="G287" s="757"/>
      <c r="H287" s="323">
        <f t="array" ref="H287">IF($D$13=$U$2,INDEX(Гардеробная_система_2[РРЦ Без НДС],MATCH(F287,Гардеробная_система_2[артикул],0)),IF($D$13=$U$1,INDEX(Гардеробная_система_2[РРЦ с НДС],MATCH(F287,Гардеробная_система_2[артикул],0)),IF($D$13=$U$3,INDEX(Гардеробная_система_2[0 НДС],MATCH(F287,Гардеробная_система_2[артикул],0)),0)))</f>
        <v>12487.85</v>
      </c>
      <c r="I287" s="323">
        <f t="array" ref="I287">H287-H287*$I$13</f>
        <v>12487.85</v>
      </c>
      <c r="J287" s="32"/>
    </row>
    <row r="288" spans="1:10" x14ac:dyDescent="0.25">
      <c r="A288" s="5"/>
      <c r="B288" s="738"/>
      <c r="C288" s="14" t="s">
        <v>1026</v>
      </c>
      <c r="D288" s="282" t="s">
        <v>469</v>
      </c>
      <c r="E288" s="282" t="s">
        <v>616</v>
      </c>
      <c r="F288" s="281" t="str">
        <f t="array" ref="F288">INDEX(Гардеробная_система_2[артикул],MATCH('Гардеробная система'!$C288&amp;'Гардеробная система'!$D288&amp;'Гардеробная система'!$E288,Гардеробная_система_2[Название]&amp;Гардеробная_система_2[цвет]&amp;Гардеробная_система_2[страна],0),0)</f>
        <v>WD0372.VP060.WH0PC.RU</v>
      </c>
      <c r="G288" s="758"/>
      <c r="H288" s="323">
        <f t="array" ref="H288">IF($D$13=$U$2,INDEX(Гардеробная_система_2[РРЦ Без НДС],MATCH(F288,Гардеробная_система_2[артикул],0)),IF($D$13=$U$1,INDEX(Гардеробная_система_2[РРЦ с НДС],MATCH(F288,Гардеробная_система_2[артикул],0)),IF($D$13=$U$3,INDEX(Гардеробная_система_2[0 НДС],MATCH(F288,Гардеробная_система_2[артикул],0)),0)))</f>
        <v>15349.69</v>
      </c>
      <c r="I288" s="323">
        <f t="array" ref="I288">H288-H288*$I$13</f>
        <v>15349.69</v>
      </c>
      <c r="J288" s="32"/>
    </row>
    <row r="289" spans="1:10" x14ac:dyDescent="0.25">
      <c r="A289" s="5"/>
      <c r="B289" s="83"/>
      <c r="C289" s="76" t="s">
        <v>1023</v>
      </c>
      <c r="D289" s="76"/>
      <c r="E289" s="76"/>
      <c r="F289" s="76"/>
      <c r="G289" s="76"/>
      <c r="H289" s="76"/>
      <c r="I289" s="77"/>
      <c r="J289" s="32"/>
    </row>
    <row r="290" spans="1:10" x14ac:dyDescent="0.25">
      <c r="A290" s="5"/>
      <c r="B290" s="82"/>
      <c r="C290" s="78" t="s">
        <v>841</v>
      </c>
      <c r="D290" s="281" t="s">
        <v>469</v>
      </c>
      <c r="E290" s="281" t="s">
        <v>966</v>
      </c>
      <c r="F290" s="281" t="str">
        <f t="array" ref="F290">INDEX(Гардеробная_система_2[артикул],MATCH('Гардеробная система'!$C290&amp;'Гардеробная система'!$D290&amp;'Гардеробная система'!$E290,Гардеробная_система_2[Название]&amp;Гардеробная_система_2[цвет]&amp;Гардеробная_система_2[страна],0),0)</f>
        <v>WA0308.VR000.WH0PC.CI</v>
      </c>
      <c r="G290" s="281" t="s">
        <v>1000</v>
      </c>
      <c r="H290" s="323">
        <f t="array" ref="H290">IF($D$13=$U$2,INDEX(Гардеробная_система_2[РРЦ Без НДС],MATCH(F290,Гардеробная_система_2[артикул],0)),IF($D$13=$U$1,INDEX(Гардеробная_система_2[РРЦ с НДС],MATCH(F290,Гардеробная_система_2[артикул],0)),IF($D$13=$U$3,INDEX(Гардеробная_система_2[0 НДС],MATCH(F290,Гардеробная_система_2[артикул],0)),0)))</f>
        <v>477.02</v>
      </c>
      <c r="I290" s="349">
        <f t="array" ref="I290">H290-H290*$I$13</f>
        <v>477.02</v>
      </c>
      <c r="J290" s="32"/>
    </row>
    <row r="291" spans="1:10" ht="7.5" customHeight="1" x14ac:dyDescent="0.3">
      <c r="A291" s="5"/>
      <c r="B291" s="84"/>
      <c r="C291" s="85"/>
      <c r="D291" s="85"/>
      <c r="E291" s="85"/>
      <c r="F291" s="85"/>
      <c r="G291" s="85"/>
      <c r="H291" s="85"/>
      <c r="I291" s="344"/>
      <c r="J291" s="32"/>
    </row>
    <row r="292" spans="1:10" ht="21" hidden="1" x14ac:dyDescent="0.35">
      <c r="A292" s="5"/>
      <c r="B292" s="5"/>
      <c r="C292" s="96"/>
      <c r="D292" s="6"/>
      <c r="E292" s="6"/>
      <c r="F292" s="6"/>
      <c r="G292" s="6"/>
      <c r="H292" s="22"/>
      <c r="I292" s="22"/>
      <c r="J292" s="32"/>
    </row>
    <row r="293" spans="1:10" ht="18.75" hidden="1" customHeight="1" x14ac:dyDescent="0.25">
      <c r="A293" s="5"/>
      <c r="B293" s="793" t="s">
        <v>415</v>
      </c>
      <c r="C293" s="793"/>
      <c r="D293" s="793"/>
      <c r="E293" s="793"/>
      <c r="F293" s="793"/>
      <c r="G293" s="793"/>
      <c r="H293" s="793"/>
      <c r="I293" s="793"/>
      <c r="J293" s="32"/>
    </row>
    <row r="294" spans="1:10" ht="5.25" customHeight="1" x14ac:dyDescent="0.25">
      <c r="A294" s="5"/>
      <c r="B294" s="5"/>
      <c r="C294" s="6"/>
      <c r="D294" s="6"/>
      <c r="E294" s="6"/>
      <c r="F294" s="6"/>
      <c r="G294" s="6"/>
      <c r="H294" s="22"/>
      <c r="I294" s="22"/>
      <c r="J294" s="32"/>
    </row>
    <row r="295" spans="1:10" ht="30" x14ac:dyDescent="0.3">
      <c r="A295" s="5"/>
      <c r="B295" s="71"/>
      <c r="C295" s="93" t="s">
        <v>995</v>
      </c>
      <c r="D295" s="93" t="s">
        <v>0</v>
      </c>
      <c r="E295" s="93" t="s">
        <v>963</v>
      </c>
      <c r="F295" s="93" t="s">
        <v>1</v>
      </c>
      <c r="G295" s="73" t="s">
        <v>996</v>
      </c>
      <c r="H295" s="77" t="s">
        <v>416</v>
      </c>
      <c r="I295" s="77" t="s">
        <v>416</v>
      </c>
      <c r="J295" s="32"/>
    </row>
    <row r="296" spans="1:10" ht="6" customHeight="1" x14ac:dyDescent="0.25">
      <c r="A296" s="5"/>
      <c r="B296" s="5"/>
      <c r="C296" s="6"/>
      <c r="D296" s="6"/>
      <c r="E296" s="6"/>
      <c r="F296" s="6"/>
      <c r="G296" s="6"/>
      <c r="H296" s="22"/>
      <c r="I296" s="22"/>
      <c r="J296" s="32"/>
    </row>
    <row r="297" spans="1:10" x14ac:dyDescent="0.3">
      <c r="A297" s="5"/>
      <c r="B297" s="75"/>
      <c r="C297" s="76" t="s">
        <v>997</v>
      </c>
      <c r="D297" s="76"/>
      <c r="E297" s="76"/>
      <c r="F297" s="76"/>
      <c r="G297" s="76"/>
      <c r="H297" s="76"/>
      <c r="I297" s="77"/>
      <c r="J297" s="32"/>
    </row>
    <row r="298" spans="1:10" x14ac:dyDescent="0.25">
      <c r="A298" s="5"/>
      <c r="B298" s="790"/>
      <c r="C298" s="347" t="s">
        <v>1247</v>
      </c>
      <c r="D298" s="281" t="s">
        <v>470</v>
      </c>
      <c r="E298" s="281" t="s">
        <v>965</v>
      </c>
      <c r="F298" s="281" t="str">
        <f t="array" ref="F298">INDEX(Гардеробная_система_2[артикул],MATCH('Гардеробная система'!$C298&amp;'Гардеробная система'!$D298&amp;'Гардеробная система'!$E298,Гардеробная_система_2[Название]&amp;Гардеробная_система_2[цвет]&amp;Гардеробная_система_2[страна],0),0)</f>
        <v>WA0287.VP045.BK0PC.RA</v>
      </c>
      <c r="G298" s="756" t="s">
        <v>998</v>
      </c>
      <c r="H298" s="325">
        <f t="array" ref="H298">IF($D$13=$U$2,INDEX(Гардеробная_система_2[РРЦ Без НДС],MATCH(F298,Гардеробная_система_2[артикул],0)),IF($D$13=$U$1,INDEX(Гардеробная_система_2[РРЦ с НДС],MATCH(F298,Гардеробная_система_2[артикул],0)),IF($D$13=$U$3,INDEX(Гардеробная_система_2[0 НДС],MATCH(F298,Гардеробная_система_2[артикул],0)),0)))</f>
        <v>900.83</v>
      </c>
      <c r="I298" s="325">
        <f t="array" ref="I298">H298-H298*$I$13</f>
        <v>900.83</v>
      </c>
      <c r="J298" s="32"/>
    </row>
    <row r="299" spans="1:10" x14ac:dyDescent="0.25">
      <c r="A299" s="5"/>
      <c r="B299" s="791"/>
      <c r="C299" s="347" t="s">
        <v>872</v>
      </c>
      <c r="D299" s="281" t="s">
        <v>470</v>
      </c>
      <c r="E299" s="281" t="s">
        <v>965</v>
      </c>
      <c r="F299" s="281" t="str">
        <f t="array" ref="F299">INDEX(Гардеробная_система_2[артикул],MATCH('Гардеробная система'!$C299&amp;'Гардеробная система'!$D299&amp;'Гардеробная система'!$E299,Гардеробная_система_2[Название]&amp;Гардеробная_система_2[цвет]&amp;Гардеробная_система_2[страна],0),0)</f>
        <v>WA0287.VP060.BK0PC.RA</v>
      </c>
      <c r="G299" s="757"/>
      <c r="H299" s="325">
        <f t="array" ref="H299">IF($D$13=$U$2,INDEX(Гардеробная_система_2[РРЦ Без НДС],MATCH(F299,Гардеробная_система_2[артикул],0)),IF($D$13=$U$1,INDEX(Гардеробная_система_2[РРЦ с НДС],MATCH(F299,Гардеробная_система_2[артикул],0)),IF($D$13=$U$3,INDEX(Гардеробная_система_2[0 НДС],MATCH(F299,Гардеробная_система_2[артикул],0)),0)))</f>
        <v>1036.92</v>
      </c>
      <c r="I299" s="325">
        <f t="array" ref="I299">H299-H299*$I$13</f>
        <v>1036.92</v>
      </c>
      <c r="J299" s="32"/>
    </row>
    <row r="300" spans="1:10" x14ac:dyDescent="0.25">
      <c r="A300" s="5"/>
      <c r="B300" s="791"/>
      <c r="C300" s="348" t="s">
        <v>876</v>
      </c>
      <c r="D300" s="282" t="s">
        <v>470</v>
      </c>
      <c r="E300" s="282" t="s">
        <v>965</v>
      </c>
      <c r="F300" s="281" t="str">
        <f t="array" ref="F300">INDEX(Гардеробная_система_2[артикул],MATCH('Гардеробная система'!$C300&amp;'Гардеробная система'!$D300&amp;'Гардеробная система'!$E300,Гардеробная_система_2[Название]&amp;Гардеробная_система_2[цвет]&amp;Гардеробная_система_2[страна],0),0)</f>
        <v>WA0287.VP090.BK0PC.RA</v>
      </c>
      <c r="G300" s="757"/>
      <c r="H300" s="325">
        <f t="array" ref="H300">IF($D$13=$U$2,INDEX(Гардеробная_система_2[РРЦ Без НДС],MATCH(F300,Гардеробная_система_2[артикул],0)),IF($D$13=$U$1,INDEX(Гардеробная_система_2[РРЦ с НДС],MATCH(F300,Гардеробная_система_2[артикул],0)),IF($D$13=$U$3,INDEX(Гардеробная_система_2[0 НДС],MATCH(F300,Гардеробная_система_2[артикул],0)),0)))</f>
        <v>1646.77</v>
      </c>
      <c r="I300" s="325">
        <f t="array" ref="I300">H300-H300*$I$13</f>
        <v>1646.77</v>
      </c>
      <c r="J300" s="32"/>
    </row>
    <row r="301" spans="1:10" x14ac:dyDescent="0.25">
      <c r="A301" s="5"/>
      <c r="B301" s="791"/>
      <c r="C301" s="348" t="s">
        <v>868</v>
      </c>
      <c r="D301" s="282" t="s">
        <v>470</v>
      </c>
      <c r="E301" s="282" t="s">
        <v>965</v>
      </c>
      <c r="F301" s="281" t="str">
        <f t="array" ref="F301">INDEX(Гардеробная_система_2[артикул],MATCH('Гардеробная система'!$C301&amp;'Гардеробная система'!$D301&amp;'Гардеробная система'!$E301,Гардеробная_система_2[Название]&amp;Гардеробная_система_2[цвет]&amp;Гардеробная_система_2[страна],0),0)</f>
        <v>WA0287.VP182.BK0PC.RA</v>
      </c>
      <c r="G301" s="757"/>
      <c r="H301" s="325">
        <f t="array" ref="H301">IF($D$13=$U$2,INDEX(Гардеробная_система_2[РРЦ Без НДС],MATCH(F301,Гардеробная_система_2[артикул],0)),IF($D$13=$U$1,INDEX(Гардеробная_система_2[РРЦ с НДС],MATCH(F301,Гардеробная_система_2[артикул],0)),IF($D$13=$U$3,INDEX(Гардеробная_система_2[0 НДС],MATCH(F301,Гардеробная_система_2[артикул],0)),0)))</f>
        <v>2874.35</v>
      </c>
      <c r="I301" s="325">
        <f t="array" ref="I301">H301-H301*$I$13</f>
        <v>2874.35</v>
      </c>
      <c r="J301" s="32"/>
    </row>
    <row r="302" spans="1:10" x14ac:dyDescent="0.25">
      <c r="A302" s="5"/>
      <c r="B302" s="791"/>
      <c r="C302" s="348" t="s">
        <v>1249</v>
      </c>
      <c r="D302" s="282" t="s">
        <v>470</v>
      </c>
      <c r="E302" s="282" t="s">
        <v>965</v>
      </c>
      <c r="F302" s="281" t="str">
        <f t="array" ref="F302">INDEX(Гардеробная_система_2[артикул],MATCH('Гардеробная система'!$C302&amp;'Гардеробная система'!$D302&amp;'Гардеробная система'!$E302,Гардеробная_система_2[Название]&amp;Гардеробная_система_2[цвет]&amp;Гардеробная_система_2[страна],0),0)</f>
        <v>WA0288.VP045.BK0PC.RA</v>
      </c>
      <c r="G302" s="757"/>
      <c r="H302" s="325">
        <f t="array" ref="H302">IF($D$13=$U$2,INDEX(Гардеробная_система_2[РРЦ Без НДС],MATCH(F302,Гардеробная_система_2[артикул],0)),IF($D$13=$U$1,INDEX(Гардеробная_система_2[РРЦ с НДС],MATCH(F302,Гардеробная_система_2[артикул],0)),IF($D$13=$U$3,INDEX(Гардеробная_система_2[0 НДС],MATCH(F302,Гардеробная_система_2[артикул],0)),0)))</f>
        <v>1043.4000000000001</v>
      </c>
      <c r="I302" s="325">
        <f t="array" ref="I302">H302-H302*$I$13</f>
        <v>1043.4000000000001</v>
      </c>
      <c r="J302" s="32"/>
    </row>
    <row r="303" spans="1:10" x14ac:dyDescent="0.25">
      <c r="A303" s="5"/>
      <c r="B303" s="791"/>
      <c r="C303" s="435" t="s">
        <v>885</v>
      </c>
      <c r="D303" s="430" t="s">
        <v>470</v>
      </c>
      <c r="E303" s="430" t="s">
        <v>965</v>
      </c>
      <c r="F303" s="484" t="str">
        <f t="array" ref="F303">INDEX(Гардеробная_система_2[артикул],MATCH('Гардеробная система'!$C303&amp;'Гардеробная система'!$D303&amp;'Гардеробная система'!$E303,Гардеробная_система_2[Название]&amp;Гардеробная_система_2[цвет]&amp;Гардеробная_система_2[страна],0),0)</f>
        <v>WA0288.VP055.BK0PC.RA</v>
      </c>
      <c r="G303" s="757"/>
      <c r="H303" s="431">
        <f t="array" ref="H303">IF($D$13=$U$2,INDEX(Гардеробная_система_2[РРЦ Без НДС],MATCH(F303,Гардеробная_система_2[артикул],0)),IF($D$13=$U$1,INDEX(Гардеробная_система_2[РРЦ с НДС],MATCH(F303,Гардеробная_система_2[артикул],0)),IF($D$13=$U$3,INDEX(Гардеробная_система_2[0 НДС],MATCH(F303,Гардеробная_система_2[артикул],0)),0)))</f>
        <v>1166.54</v>
      </c>
      <c r="I303" s="431">
        <f t="array" ref="I303">H303-H303*$I$13</f>
        <v>1166.54</v>
      </c>
      <c r="J303" s="32"/>
    </row>
    <row r="304" spans="1:10" x14ac:dyDescent="0.25">
      <c r="A304" s="5"/>
      <c r="B304" s="791"/>
      <c r="C304" s="348" t="s">
        <v>889</v>
      </c>
      <c r="D304" s="282" t="s">
        <v>470</v>
      </c>
      <c r="E304" s="282" t="s">
        <v>965</v>
      </c>
      <c r="F304" s="281" t="str">
        <f t="array" ref="F304">INDEX(Гардеробная_система_2[артикул],MATCH('Гардеробная система'!$C304&amp;'Гардеробная система'!$D304&amp;'Гардеробная система'!$E304,Гардеробная_система_2[Название]&amp;Гардеробная_система_2[цвет]&amp;Гардеробная_система_2[страна],0),0)</f>
        <v>WA0288.VP060.BK0PC.RA</v>
      </c>
      <c r="G304" s="757"/>
      <c r="H304" s="325">
        <f t="array" ref="H304">IF($D$13=$U$2,INDEX(Гардеробная_система_2[РРЦ Без НДС],MATCH(F304,Гардеробная_система_2[артикул],0)),IF($D$13=$U$1,INDEX(Гардеробная_система_2[РРЦ с НДС],MATCH(F304,Гардеробная_система_2[артикул],0)),IF($D$13=$U$3,INDEX(Гардеробная_система_2[0 НДС],MATCH(F304,Гардеробная_система_2[артикул],0)),0)))</f>
        <v>1347.35</v>
      </c>
      <c r="I304" s="325">
        <f t="array" ref="I304">H304-H304*$I$13</f>
        <v>1347.35</v>
      </c>
      <c r="J304" s="32"/>
    </row>
    <row r="305" spans="1:10" x14ac:dyDescent="0.25">
      <c r="A305" s="5"/>
      <c r="B305" s="791"/>
      <c r="C305" s="348" t="s">
        <v>893</v>
      </c>
      <c r="D305" s="282" t="s">
        <v>470</v>
      </c>
      <c r="E305" s="282" t="s">
        <v>965</v>
      </c>
      <c r="F305" s="281" t="str">
        <f t="array" ref="F305">INDEX(Гардеробная_система_2[артикул],MATCH('Гардеробная система'!$C305&amp;'Гардеробная система'!$D305&amp;'Гардеробная система'!$E305,Гардеробная_система_2[Название]&amp;Гардеробная_система_2[цвет]&amp;Гардеробная_система_2[страна],0),0)</f>
        <v>WA0288.VP090.BK0PC.RA</v>
      </c>
      <c r="G305" s="757"/>
      <c r="H305" s="325">
        <f t="array" ref="H305">IF($D$13=$U$2,INDEX(Гардеробная_система_2[РРЦ Без НДС],MATCH(F305,Гардеробная_система_2[артикул],0)),IF($D$13=$U$1,INDEX(Гардеробная_система_2[РРЦ с НДС],MATCH(F305,Гардеробная_система_2[артикул],0)),IF($D$13=$U$3,INDEX(Гардеробная_система_2[0 НДС],MATCH(F305,Гардеробная_система_2[артикул],0)),0)))</f>
        <v>1796.46</v>
      </c>
      <c r="I305" s="325">
        <f t="array" ref="I305">H305-H305*$I$13</f>
        <v>1796.46</v>
      </c>
      <c r="J305" s="32"/>
    </row>
    <row r="306" spans="1:10" x14ac:dyDescent="0.25">
      <c r="A306" s="5"/>
      <c r="B306" s="791"/>
      <c r="C306" s="348" t="s">
        <v>881</v>
      </c>
      <c r="D306" s="282" t="s">
        <v>470</v>
      </c>
      <c r="E306" s="282" t="s">
        <v>965</v>
      </c>
      <c r="F306" s="281" t="str">
        <f t="array" ref="F306">INDEX(Гардеробная_система_2[артикул],MATCH('Гардеробная система'!$C306&amp;'Гардеробная система'!$D306&amp;'Гардеробная система'!$E306,Гардеробная_система_2[Название]&amp;Гардеробная_система_2[цвет]&amp;Гардеробная_система_2[страна],0),0)</f>
        <v>WA0288.VP182.BK0PC.RA</v>
      </c>
      <c r="G306" s="757"/>
      <c r="H306" s="325">
        <f t="array" ref="H306">IF($D$13=$U$2,INDEX(Гардеробная_система_2[РРЦ Без НДС],MATCH(F306,Гардеробная_система_2[артикул],0)),IF($D$13=$U$1,INDEX(Гардеробная_система_2[РРЦ с НДС],MATCH(F306,Гардеробная_система_2[артикул],0)),IF($D$13=$U$3,INDEX(Гардеробная_система_2[0 НДС],MATCH(F306,Гардеробная_система_2[артикул],0)),0)))</f>
        <v>3758.84</v>
      </c>
      <c r="I306" s="325">
        <f t="array" ref="I306">H306-H306*$I$13</f>
        <v>3758.84</v>
      </c>
      <c r="J306" s="32"/>
    </row>
    <row r="307" spans="1:10" x14ac:dyDescent="0.25">
      <c r="A307" s="5"/>
      <c r="B307" s="791"/>
      <c r="C307" s="348" t="s">
        <v>901</v>
      </c>
      <c r="D307" s="282" t="s">
        <v>470</v>
      </c>
      <c r="E307" s="282" t="s">
        <v>965</v>
      </c>
      <c r="F307" s="281" t="str">
        <f t="array" ref="F307">INDEX(Гардеробная_система_2[артикул],MATCH('Гардеробная система'!$C307&amp;'Гардеробная система'!$D307&amp;'Гардеробная система'!$E307,Гардеробная_система_2[Название]&amp;Гардеробная_система_2[цвет]&amp;Гардеробная_система_2[страна],0),0)</f>
        <v>WA0289.VP060.BK0PC.RA</v>
      </c>
      <c r="G307" s="757"/>
      <c r="H307" s="325">
        <f t="array" ref="H307">IF($D$13=$U$2,INDEX(Гардеробная_система_2[РРЦ Без НДС],MATCH(F307,Гардеробная_система_2[артикул],0)),IF($D$13=$U$1,INDEX(Гардеробная_система_2[РРЦ с НДС],MATCH(F307,Гардеробная_система_2[артикул],0)),IF($D$13=$U$3,INDEX(Гардеробная_система_2[0 НДС],MATCH(F307,Гардеробная_система_2[артикул],0)),0)))</f>
        <v>1541.97</v>
      </c>
      <c r="I307" s="325">
        <f t="array" ref="I307">H307-H307*$I$13</f>
        <v>1541.97</v>
      </c>
      <c r="J307" s="32"/>
    </row>
    <row r="308" spans="1:10" x14ac:dyDescent="0.25">
      <c r="A308" s="5"/>
      <c r="B308" s="792"/>
      <c r="C308" s="348" t="s">
        <v>897</v>
      </c>
      <c r="D308" s="282" t="s">
        <v>470</v>
      </c>
      <c r="E308" s="282" t="s">
        <v>965</v>
      </c>
      <c r="F308" s="281" t="str">
        <f t="array" ref="F308">INDEX(Гардеробная_система_2[артикул],MATCH('Гардеробная система'!$C308&amp;'Гардеробная система'!$D308&amp;'Гардеробная система'!$E308,Гардеробная_система_2[Название]&amp;Гардеробная_система_2[цвет]&amp;Гардеробная_система_2[страна],0),0)</f>
        <v>WA0289.VP182.BK0PC.RA</v>
      </c>
      <c r="G308" s="758"/>
      <c r="H308" s="325">
        <f t="array" ref="H308">IF($D$13=$U$2,INDEX(Гардеробная_система_2[РРЦ Без НДС],MATCH(F308,Гардеробная_система_2[артикул],0)),IF($D$13=$U$1,INDEX(Гардеробная_система_2[РРЦ с НДС],MATCH(F308,Гардеробная_система_2[артикул],0)),IF($D$13=$U$3,INDEX(Гардеробная_система_2[0 НДС],MATCH(F308,Гардеробная_система_2[артикул],0)),0)))</f>
        <v>4091.95</v>
      </c>
      <c r="I308" s="325">
        <f t="array" ref="I308">H308-H308*$I$13</f>
        <v>4091.95</v>
      </c>
      <c r="J308" s="32"/>
    </row>
    <row r="309" spans="1:10" x14ac:dyDescent="0.25">
      <c r="A309" s="5"/>
      <c r="B309" s="734"/>
      <c r="C309" s="348" t="s">
        <v>773</v>
      </c>
      <c r="D309" s="282" t="s">
        <v>470</v>
      </c>
      <c r="E309" s="282" t="s">
        <v>965</v>
      </c>
      <c r="F309" s="281" t="str">
        <f t="array" ref="F309">INDEX(Гардеробная_система_2[артикул],MATCH('Гардеробная система'!$C309&amp;'Гардеробная система'!$D309&amp;'Гардеробная система'!$E309,Гардеробная_система_2[Название]&amp;Гардеробная_система_2[цвет]&amp;Гардеробная_система_2[страна],0),0)</f>
        <v>WA0290.VP036.BK0PC.RA</v>
      </c>
      <c r="G309" s="756" t="s">
        <v>999</v>
      </c>
      <c r="H309" s="325">
        <f t="array" ref="H309">IF($D$13=$U$2,INDEX(Гардеробная_система_2[РРЦ Без НДС],MATCH(F309,Гардеробная_система_2[артикул],0)),IF($D$13=$U$1,INDEX(Гардеробная_система_2[РРЦ с НДС],MATCH(F309,Гардеробная_система_2[артикул],0)),IF($D$13=$U$3,INDEX(Гардеробная_система_2[0 НДС],MATCH(F309,Гардеробная_система_2[артикул],0)),0)))</f>
        <v>381.07</v>
      </c>
      <c r="I309" s="325">
        <f t="array" ref="I309">H309-H309*$I$13</f>
        <v>381.07</v>
      </c>
      <c r="J309" s="32"/>
    </row>
    <row r="310" spans="1:10" x14ac:dyDescent="0.25">
      <c r="A310" s="5"/>
      <c r="B310" s="737"/>
      <c r="C310" s="348" t="s">
        <v>777</v>
      </c>
      <c r="D310" s="282" t="s">
        <v>470</v>
      </c>
      <c r="E310" s="282" t="s">
        <v>965</v>
      </c>
      <c r="F310" s="281" t="str">
        <f t="array" ref="F310">INDEX(Гардеробная_система_2[артикул],MATCH('Гардеробная система'!$C310&amp;'Гардеробная система'!$D310&amp;'Гардеробная система'!$E310,Гардеробная_система_2[Название]&amp;Гардеробная_система_2[цвет]&amp;Гардеробная_система_2[страна],0),0)</f>
        <v>WA0291.VP046.BK0PC.RA</v>
      </c>
      <c r="G310" s="757"/>
      <c r="H310" s="325">
        <f t="array" ref="H310">IF($D$13=$U$2,INDEX(Гардеробная_система_2[РРЦ Без НДС],MATCH(F310,Гардеробная_система_2[артикул],0)),IF($D$13=$U$1,INDEX(Гардеробная_система_2[РРЦ с НДС],MATCH(F310,Гардеробная_система_2[артикул],0)),IF($D$13=$U$3,INDEX(Гардеробная_система_2[0 НДС],MATCH(F310,Гардеробная_система_2[артикул],0)),0)))</f>
        <v>412.17</v>
      </c>
      <c r="I310" s="325">
        <f t="array" ref="I310">H310-H310*$I$13</f>
        <v>412.17</v>
      </c>
      <c r="J310" s="32"/>
    </row>
    <row r="311" spans="1:10" x14ac:dyDescent="0.25">
      <c r="A311" s="5"/>
      <c r="B311" s="738"/>
      <c r="C311" s="348" t="s">
        <v>781</v>
      </c>
      <c r="D311" s="282" t="s">
        <v>470</v>
      </c>
      <c r="E311" s="282" t="s">
        <v>965</v>
      </c>
      <c r="F311" s="281" t="str">
        <f t="array" ref="F311">INDEX(Гардеробная_система_2[артикул],MATCH('Гардеробная система'!$C311&amp;'Гардеробная система'!$D311&amp;'Гардеробная система'!$E311,Гардеробная_система_2[Название]&amp;Гардеробная_система_2[цвет]&amp;Гардеробная_система_2[страна],0),0)</f>
        <v>WA0292.AP054.BK0PC.RA</v>
      </c>
      <c r="G311" s="758"/>
      <c r="H311" s="325">
        <f t="array" ref="H311">IF($D$13=$U$2,INDEX(Гардеробная_система_2[РРЦ Без НДС],MATCH(F311,Гардеробная_система_2[артикул],0)),IF($D$13=$U$1,INDEX(Гардеробная_система_2[РРЦ с НДС],MATCH(F311,Гардеробная_система_2[артикул],0)),IF($D$13=$U$3,INDEX(Гардеробная_система_2[0 НДС],MATCH(F311,Гардеробная_система_2[артикул],0)),0)))</f>
        <v>523.97</v>
      </c>
      <c r="I311" s="325">
        <f t="array" ref="I311">H311-H311*$I$13</f>
        <v>523.97</v>
      </c>
      <c r="J311" s="32"/>
    </row>
    <row r="312" spans="1:10" x14ac:dyDescent="0.25">
      <c r="A312" s="5"/>
      <c r="B312" s="734"/>
      <c r="C312" s="348" t="s">
        <v>720</v>
      </c>
      <c r="D312" s="282" t="s">
        <v>470</v>
      </c>
      <c r="E312" s="282" t="s">
        <v>966</v>
      </c>
      <c r="F312" s="281" t="str">
        <f t="array" ref="F312">INDEX(Гардеробная_система_2[артикул],MATCH('Гардеробная система'!$C312&amp;'Гардеробная система'!$D312&amp;'Гардеробная система'!$E312,Гардеробная_система_2[Название]&amp;Гардеробная_система_2[цвет]&amp;Гардеробная_система_2[страна],0),0)</f>
        <v>WA2934.VR036.BK000.CI</v>
      </c>
      <c r="G312" s="756" t="s">
        <v>1001</v>
      </c>
      <c r="H312" s="325">
        <f t="array" ref="H312">IF($D$13=$U$2,INDEX(Гардеробная_система_2[РРЦ Без НДС],MATCH(F312,Гардеробная_система_2[артикул],0)),IF($D$13=$U$1,INDEX(Гардеробная_система_2[РРЦ с НДС],MATCH(F312,Гардеробная_система_2[артикул],0)),IF($D$13=$U$3,INDEX(Гардеробная_система_2[0 НДС],MATCH(F312,Гардеробная_система_2[артикул],0)),0)))</f>
        <v>280.79000000000002</v>
      </c>
      <c r="I312" s="325">
        <f t="array" ref="I312">H312-H312*$I$13</f>
        <v>280.79000000000002</v>
      </c>
      <c r="J312" s="32"/>
    </row>
    <row r="313" spans="1:10" x14ac:dyDescent="0.25">
      <c r="A313" s="5"/>
      <c r="B313" s="737"/>
      <c r="C313" s="348" t="s">
        <v>724</v>
      </c>
      <c r="D313" s="282" t="s">
        <v>470</v>
      </c>
      <c r="E313" s="282" t="s">
        <v>966</v>
      </c>
      <c r="F313" s="281" t="str">
        <f t="array" ref="F313">INDEX(Гардеробная_система_2[артикул],MATCH('Гардеробная система'!$C313&amp;'Гардеробная система'!$D313&amp;'Гардеробная система'!$E313,Гардеробная_система_2[Название]&amp;Гардеробная_система_2[цвет]&amp;Гардеробная_система_2[страна],0),0)</f>
        <v>WA2956.VR046.BK000.CI</v>
      </c>
      <c r="G313" s="757"/>
      <c r="H313" s="325">
        <f t="array" ref="H313">IF($D$13=$U$2,INDEX(Гардеробная_система_2[РРЦ Без НДС],MATCH(F313,Гардеробная_система_2[артикул],0)),IF($D$13=$U$1,INDEX(Гардеробная_система_2[РРЦ с НДС],MATCH(F313,Гардеробная_система_2[артикул],0)),IF($D$13=$U$3,INDEX(Гардеробная_система_2[0 НДС],MATCH(F313,Гардеробная_система_2[артикул],0)),0)))</f>
        <v>336.66</v>
      </c>
      <c r="I313" s="325">
        <f t="array" ref="I313">H313-H313*$I$13</f>
        <v>336.66</v>
      </c>
      <c r="J313" s="32"/>
    </row>
    <row r="314" spans="1:10" x14ac:dyDescent="0.25">
      <c r="A314" s="5"/>
      <c r="B314" s="738"/>
      <c r="C314" s="362" t="s">
        <v>728</v>
      </c>
      <c r="D314" s="279" t="s">
        <v>470</v>
      </c>
      <c r="E314" s="279" t="s">
        <v>966</v>
      </c>
      <c r="F314" s="281" t="str">
        <f t="array" ref="F314">INDEX(Гардеробная_система_2[артикул],MATCH('Гардеробная система'!$C314&amp;'Гардеробная система'!$D314&amp;'Гардеробная система'!$E314,Гардеробная_система_2[Название]&amp;Гардеробная_система_2[цвет]&amp;Гардеробная_система_2[страна],0),0)</f>
        <v>WA2978.VR054.BK000.CI</v>
      </c>
      <c r="G314" s="758"/>
      <c r="H314" s="325">
        <f t="array" ref="H314">IF($D$13=$U$2,INDEX(Гардеробная_система_2[РРЦ Без НДС],MATCH(F314,Гардеробная_система_2[артикул],0)),IF($D$13=$U$1,INDEX(Гардеробная_система_2[РРЦ с НДС],MATCH(F314,Гардеробная_система_2[артикул],0)),IF($D$13=$U$3,INDEX(Гардеробная_система_2[0 НДС],MATCH(F314,Гардеробная_система_2[артикул],0)),0)))</f>
        <v>424.67</v>
      </c>
      <c r="I314" s="325">
        <f t="array" ref="I314">H314-H314*$I$13</f>
        <v>424.67</v>
      </c>
      <c r="J314" s="32"/>
    </row>
    <row r="315" spans="1:10" x14ac:dyDescent="0.25">
      <c r="A315" s="5"/>
      <c r="B315" s="730"/>
      <c r="C315" s="363" t="s">
        <v>708</v>
      </c>
      <c r="D315" s="282" t="s">
        <v>470</v>
      </c>
      <c r="E315" s="279" t="s">
        <v>966</v>
      </c>
      <c r="F315" s="281" t="str">
        <f t="array" ref="F315">INDEX(Гардеробная_система_2[артикул],MATCH('Гардеробная система'!$C315&amp;'Гардеробная система'!$D315&amp;'Гардеробная система'!$E315,Гардеробная_система_2[Название]&amp;Гардеробная_система_2[цвет]&amp;Гардеробная_система_2[страна],0),0)</f>
        <v>WA0318.VP036.BK000.CI</v>
      </c>
      <c r="G315" s="282" t="s">
        <v>1085</v>
      </c>
      <c r="H315" s="325">
        <f t="array" ref="H315">IF($D$13=$U$2,INDEX(Гардеробная_система_2[РРЦ Без НДС],MATCH(F315,Гардеробная_система_2[артикул],0)),IF($D$13=$U$1,INDEX(Гардеробная_система_2[РРЦ с НДС],MATCH(F315,Гардеробная_система_2[артикул],0)),IF($D$13=$U$3,INDEX(Гардеробная_система_2[0 НДС],MATCH(F315,Гардеробная_система_2[артикул],0)),0)))</f>
        <v>206.65</v>
      </c>
      <c r="I315" s="325">
        <f t="array" ref="I315">H315-H315*$I$13</f>
        <v>206.65</v>
      </c>
      <c r="J315" s="32"/>
    </row>
    <row r="316" spans="1:10" x14ac:dyDescent="0.25">
      <c r="A316" s="5"/>
      <c r="B316" s="730"/>
      <c r="C316" s="363" t="s">
        <v>712</v>
      </c>
      <c r="D316" s="279" t="s">
        <v>470</v>
      </c>
      <c r="E316" s="279" t="s">
        <v>966</v>
      </c>
      <c r="F316" s="281" t="str">
        <f t="array" ref="F316">INDEX(Гардеробная_система_2[артикул],MATCH('Гардеробная система'!$C316&amp;'Гардеробная система'!$D316&amp;'Гардеробная система'!$E316,Гардеробная_система_2[Название]&amp;Гардеробная_система_2[цвет]&amp;Гардеробная_система_2[страна],0),0)</f>
        <v>WA0318.VP046.BK000.CI</v>
      </c>
      <c r="G316" s="282" t="s">
        <v>1085</v>
      </c>
      <c r="H316" s="325">
        <f t="array" ref="H316">IF($D$13=$U$2,INDEX(Гардеробная_система_2[РРЦ Без НДС],MATCH(F316,Гардеробная_система_2[артикул],0)),IF($D$13=$U$1,INDEX(Гардеробная_система_2[РРЦ с НДС],MATCH(F316,Гардеробная_система_2[артикул],0)),IF($D$13=$U$3,INDEX(Гардеробная_система_2[0 НДС],MATCH(F316,Гардеробная_система_2[артикул],0)),0)))</f>
        <v>271.94</v>
      </c>
      <c r="I316" s="325">
        <f t="array" ref="I316">H316-H316*$I$13</f>
        <v>271.94</v>
      </c>
      <c r="J316" s="32"/>
    </row>
    <row r="317" spans="1:10" x14ac:dyDescent="0.25">
      <c r="A317" s="5"/>
      <c r="B317" s="730"/>
      <c r="C317" s="363" t="s">
        <v>716</v>
      </c>
      <c r="D317" s="282" t="s">
        <v>470</v>
      </c>
      <c r="E317" s="279" t="s">
        <v>966</v>
      </c>
      <c r="F317" s="281" t="str">
        <f t="array" ref="F317">INDEX(Гардеробная_система_2[артикул],MATCH('Гардеробная система'!$C317&amp;'Гардеробная система'!$D317&amp;'Гардеробная система'!$E317,Гардеробная_система_2[Название]&amp;Гардеробная_система_2[цвет]&amp;Гардеробная_система_2[страна],0),0)</f>
        <v>WA0318.VP054.BK000.CI</v>
      </c>
      <c r="G317" s="282" t="s">
        <v>1085</v>
      </c>
      <c r="H317" s="325">
        <f t="array" ref="H317">IF($D$13=$U$2,INDEX(Гардеробная_система_2[РРЦ Без НДС],MATCH(F317,Гардеробная_система_2[артикул],0)),IF($D$13=$U$1,INDEX(Гардеробная_система_2[РРЦ с НДС],MATCH(F317,Гардеробная_система_2[артикул],0)),IF($D$13=$U$3,INDEX(Гардеробная_система_2[0 НДС],MATCH(F317,Гардеробная_система_2[артикул],0)),0)))</f>
        <v>326.3</v>
      </c>
      <c r="I317" s="325">
        <f t="array" ref="I317">H317-H317*$I$13</f>
        <v>326.3</v>
      </c>
      <c r="J317" s="32"/>
    </row>
    <row r="318" spans="1:10" x14ac:dyDescent="0.3">
      <c r="A318" s="5"/>
      <c r="B318" s="97"/>
      <c r="C318" s="98" t="s">
        <v>1002</v>
      </c>
      <c r="D318" s="98"/>
      <c r="E318" s="98"/>
      <c r="F318" s="98"/>
      <c r="G318" s="98"/>
      <c r="H318" s="98"/>
      <c r="I318" s="433"/>
      <c r="J318" s="32"/>
    </row>
    <row r="319" spans="1:10" x14ac:dyDescent="0.25">
      <c r="A319" s="5"/>
      <c r="B319" s="790"/>
      <c r="C319" s="348" t="s">
        <v>1251</v>
      </c>
      <c r="D319" s="282" t="s">
        <v>470</v>
      </c>
      <c r="E319" s="282" t="s">
        <v>965</v>
      </c>
      <c r="F319" s="281" t="str">
        <f t="array" ref="F319">INDEX(Гардеробная_система_2[артикул],MATCH('Гардеробная система'!$C319&amp;'Гардеробная система'!$D319&amp;'Гардеробная система'!$E319,Гардеробная_система_2[Название]&amp;Гардеробная_система_2[цвет]&amp;Гардеробная_система_2[страна],0),0)</f>
        <v>WA0345.VP045.BK0PC.RA</v>
      </c>
      <c r="G319" s="756" t="s">
        <v>998</v>
      </c>
      <c r="H319" s="325">
        <f t="array" ref="H319">IF($D$13=$U$2,INDEX(Гардеробная_система_2[РРЦ Без НДС],MATCH(F319,Гардеробная_система_2[артикул],0)),IF($D$13=$U$1,INDEX(Гардеробная_система_2[РРЦ с НДС],MATCH(F319,Гардеробная_система_2[артикул],0)),IF($D$13=$U$3,INDEX(Гардеробная_система_2[0 НДС],MATCH(F319,Гардеробная_система_2[артикул],0)),0)))</f>
        <v>1153.58</v>
      </c>
      <c r="I319" s="325">
        <f t="array" ref="I319">H319-H319*$I$13</f>
        <v>1153.58</v>
      </c>
      <c r="J319" s="32"/>
    </row>
    <row r="320" spans="1:10" x14ac:dyDescent="0.25">
      <c r="A320" s="5"/>
      <c r="B320" s="791"/>
      <c r="C320" s="348" t="s">
        <v>908</v>
      </c>
      <c r="D320" s="282" t="s">
        <v>470</v>
      </c>
      <c r="E320" s="350" t="s">
        <v>965</v>
      </c>
      <c r="F320" s="281" t="str">
        <f t="array" ref="F320">INDEX(Гардеробная_система_2[артикул],MATCH('Гардеробная система'!$C320&amp;'Гардеробная система'!$D320&amp;'Гардеробная система'!$E320,Гардеробная_система_2[Название]&amp;Гардеробная_система_2[цвет]&amp;Гардеробная_система_2[страна],0),0)</f>
        <v>WA0345.VP060.BK0PC.RA</v>
      </c>
      <c r="G320" s="757"/>
      <c r="H320" s="325">
        <f t="array" ref="H320">IF($D$13=$U$2,INDEX(Гардеробная_система_2[РРЦ Без НДС],MATCH(F320,Гардеробная_система_2[артикул],0)),IF($D$13=$U$1,INDEX(Гардеробная_система_2[РРЦ с НДС],MATCH(F320,Гардеробная_система_2[артикул],0)),IF($D$13=$U$3,INDEX(Гардеробная_система_2[0 НДС],MATCH(F320,Гардеробная_система_2[артикул],0)),0)))</f>
        <v>1856.35</v>
      </c>
      <c r="I320" s="325">
        <f t="array" ref="I320">H320-H320*$I$13</f>
        <v>1856.35</v>
      </c>
      <c r="J320" s="32"/>
    </row>
    <row r="321" spans="1:10" x14ac:dyDescent="0.25">
      <c r="A321" s="5"/>
      <c r="B321" s="791"/>
      <c r="C321" s="347" t="s">
        <v>1253</v>
      </c>
      <c r="D321" s="281" t="s">
        <v>470</v>
      </c>
      <c r="E321" s="282" t="s">
        <v>965</v>
      </c>
      <c r="F321" s="281" t="str">
        <f t="array" ref="F321">INDEX(Гардеробная_система_2[артикул],MATCH('Гардеробная система'!$C321&amp;'Гардеробная система'!$D321&amp;'Гардеробная система'!$E321,Гардеробная_система_2[Название]&amp;Гардеробная_система_2[цвет]&amp;Гардеробная_система_2[страна],0),0)</f>
        <v>WA0335.VP045.BK0PC.RA</v>
      </c>
      <c r="G321" s="757"/>
      <c r="H321" s="325">
        <f t="array" ref="H321">IF($D$13=$U$2,INDEX(Гардеробная_система_2[РРЦ Без НДС],MATCH(F321,Гардеробная_система_2[артикул],0)),IF($D$13=$U$1,INDEX(Гардеробная_система_2[РРЦ с НДС],MATCH(F321,Гардеробная_система_2[артикул],0)),IF($D$13=$U$3,INDEX(Гардеробная_система_2[0 НДС],MATCH(F321,Гардеробная_система_2[артикул],0)),0)))</f>
        <v>1283.19</v>
      </c>
      <c r="I321" s="325">
        <f t="array" ref="I321">H321-H321*$I$13</f>
        <v>1283.19</v>
      </c>
      <c r="J321" s="32"/>
    </row>
    <row r="322" spans="1:10" x14ac:dyDescent="0.25">
      <c r="A322" s="5"/>
      <c r="B322" s="791"/>
      <c r="C322" s="435" t="s">
        <v>910</v>
      </c>
      <c r="D322" s="430" t="s">
        <v>470</v>
      </c>
      <c r="E322" s="430" t="s">
        <v>965</v>
      </c>
      <c r="F322" s="484" t="str">
        <f t="array" ref="F322">INDEX(Гардеробная_система_2[артикул],MATCH('Гардеробная система'!$C322&amp;'Гардеробная система'!$D322&amp;'Гардеробная система'!$E322,Гардеробная_система_2[Название]&amp;Гардеробная_система_2[цвет]&amp;Гардеробная_система_2[страна],0),0)</f>
        <v>WA0335.VP055.BK0PC.RA</v>
      </c>
      <c r="G322" s="757"/>
      <c r="H322" s="431">
        <f t="array" ref="H322">IF($D$13=$U$2,INDEX(Гардеробная_система_2[РРЦ Без НДС],MATCH(F322,Гардеробная_система_2[артикул],0)),IF($D$13=$U$1,INDEX(Гардеробная_система_2[РРЦ с НДС],MATCH(F322,Гардеробная_система_2[артикул],0)),IF($D$13=$U$3,INDEX(Гардеробная_система_2[0 НДС],MATCH(F322,Гардеробная_система_2[артикул],0)),0)))</f>
        <v>1751.56</v>
      </c>
      <c r="I322" s="431">
        <f t="array" ref="I322">H322-H322*$I$13</f>
        <v>1751.56</v>
      </c>
      <c r="J322" s="32"/>
    </row>
    <row r="323" spans="1:10" x14ac:dyDescent="0.25">
      <c r="A323" s="5"/>
      <c r="B323" s="792"/>
      <c r="C323" s="362" t="s">
        <v>912</v>
      </c>
      <c r="D323" s="279" t="s">
        <v>470</v>
      </c>
      <c r="E323" s="350" t="s">
        <v>965</v>
      </c>
      <c r="F323" s="281" t="str">
        <f t="array" ref="F323">INDEX(Гардеробная_система_2[артикул],MATCH('Гардеробная система'!$C323&amp;'Гардеробная система'!$D323&amp;'Гардеробная система'!$E323,Гардеробная_система_2[Название]&amp;Гардеробная_система_2[цвет]&amp;Гардеробная_система_2[страна],0),0)</f>
        <v>WA0335.VP060.BK0PC.RA</v>
      </c>
      <c r="G323" s="758"/>
      <c r="H323" s="325">
        <f t="array" ref="H323">IF($D$13=$U$2,INDEX(Гардеробная_система_2[РРЦ Без НДС],MATCH(F323,Гардеробная_система_2[артикул],0)),IF($D$13=$U$1,INDEX(Гардеробная_система_2[РРЦ с НДС],MATCH(F323,Гардеробная_система_2[артикул],0)),IF($D$13=$U$3,INDEX(Гардеробная_система_2[0 НДС],MATCH(F323,Гардеробная_система_2[артикул],0)),0)))</f>
        <v>2215.64</v>
      </c>
      <c r="I323" s="325">
        <f t="array" ref="I323">H323-H323*$I$13</f>
        <v>2215.64</v>
      </c>
      <c r="J323" s="32"/>
    </row>
    <row r="324" spans="1:10" hidden="1" x14ac:dyDescent="0.3">
      <c r="A324" s="5"/>
      <c r="B324" s="97"/>
      <c r="C324" s="76" t="s">
        <v>1004</v>
      </c>
      <c r="D324" s="98"/>
      <c r="E324" s="98"/>
      <c r="F324" s="98"/>
      <c r="G324" s="98"/>
      <c r="H324" s="98"/>
      <c r="I324" s="433"/>
      <c r="J324" s="32"/>
    </row>
    <row r="325" spans="1:10" hidden="1" x14ac:dyDescent="0.25">
      <c r="A325" s="5"/>
      <c r="B325" s="734"/>
      <c r="C325" s="434" t="s">
        <v>808</v>
      </c>
      <c r="D325" s="281" t="s">
        <v>470</v>
      </c>
      <c r="E325" s="281" t="s">
        <v>965</v>
      </c>
      <c r="F325" s="281" t="str">
        <f t="array" ref="F325">INDEX(Гардеробная_система_2[артикул],MATCH('Гардеробная система'!$C325&amp;'Гардеробная система'!$D325&amp;'Гардеробная система'!$E325,Гардеробная_система_2[Название]&amp;Гардеробная_система_2[цвет]&amp;Гардеробная_система_2[страна],0),0)</f>
        <v>WA0283.VP120.BK0PC.RA</v>
      </c>
      <c r="G325" s="756" t="s">
        <v>998</v>
      </c>
      <c r="H325" s="431">
        <f t="array" ref="H325">IF($D$13=$U$2,INDEX(Гардеробная_система_2[РРЦ Без НДС],MATCH(F325,Гардеробная_система_2[артикул],0)),IF($D$13=$U$1,INDEX(Гардеробная_система_2[РРЦ с НДС],MATCH(F325,Гардеробная_система_2[артикул],0)),IF($D$13=$U$3,INDEX(Гардеробная_система_2[0 НДС],MATCH(F325,Гардеробная_система_2[артикул],0)),0)))</f>
        <v>748.53</v>
      </c>
      <c r="I325" s="431">
        <f t="array" ref="I325">H325-H325*$I$13</f>
        <v>748.53</v>
      </c>
      <c r="J325" s="32"/>
    </row>
    <row r="326" spans="1:10" hidden="1" x14ac:dyDescent="0.25">
      <c r="A326" s="5"/>
      <c r="B326" s="737"/>
      <c r="C326" s="436" t="s">
        <v>812</v>
      </c>
      <c r="D326" s="377" t="s">
        <v>470</v>
      </c>
      <c r="E326" s="377" t="s">
        <v>965</v>
      </c>
      <c r="F326" s="376" t="str">
        <f t="array" ref="F326">INDEX(Гардеробная_система_2[артикул],MATCH('Гардеробная система'!$C326&amp;'Гардеробная система'!$D326&amp;'Гардеробная система'!$E326,Гардеробная_система_2[Название]&amp;Гардеробная_система_2[цвет]&amp;Гардеробная_система_2[страна],0),0)</f>
        <v>WA0283.VP240.BK0PC.RA</v>
      </c>
      <c r="G326" s="757"/>
      <c r="H326" s="431">
        <f t="array" ref="H326">IF($D$13=$U$2,INDEX(Гардеробная_система_2[РРЦ Без НДС],MATCH(F326,Гардеробная_система_2[артикул],0)),IF($D$13=$U$1,INDEX(Гардеробная_система_2[РРЦ с НДС],MATCH(F326,Гардеробная_система_2[артикул],0)),IF($D$13=$U$3,INDEX(Гардеробная_система_2[0 НДС],MATCH(F326,Гардеробная_система_2[артикул],0)),0)))</f>
        <v>1347.35</v>
      </c>
      <c r="I326" s="431">
        <f t="array" ref="I326">H326-H326*$I$13</f>
        <v>1347.35</v>
      </c>
      <c r="J326" s="32"/>
    </row>
    <row r="327" spans="1:10" x14ac:dyDescent="0.3">
      <c r="A327" s="5"/>
      <c r="B327" s="94"/>
      <c r="C327" s="76" t="s">
        <v>1005</v>
      </c>
      <c r="D327" s="76"/>
      <c r="E327" s="76"/>
      <c r="F327" s="76"/>
      <c r="G327" s="76"/>
      <c r="H327" s="76"/>
      <c r="I327" s="77"/>
      <c r="J327" s="32"/>
    </row>
    <row r="328" spans="1:10" x14ac:dyDescent="0.25">
      <c r="A328" s="5"/>
      <c r="B328" s="734"/>
      <c r="C328" s="78" t="s">
        <v>1538</v>
      </c>
      <c r="D328" s="383" t="s">
        <v>470</v>
      </c>
      <c r="E328" s="383" t="s">
        <v>965</v>
      </c>
      <c r="F328" s="383" t="str">
        <f t="array" ref="F328">INDEX(Гардеробная_система_2[артикул],MATCH('Гардеробная система'!$C328&amp;'Гардеробная система'!$D328&amp;'Гардеробная система'!$E328,Гардеробная_система_2[Название]&amp;Гардеробная_система_2[цвет]&amp;Гардеробная_система_2[страна],0),0)</f>
        <v>WA0397.VP230.BK0PC.RA</v>
      </c>
      <c r="G328" s="756" t="s">
        <v>998</v>
      </c>
      <c r="H328" s="325">
        <f t="array" ref="H328">IF($D$13=$U$2,INDEX(Гардеробная_система_2[РРЦ Без НДС],MATCH(F328,Гардеробная_система_2[артикул],0)),IF($D$13=$U$1,INDEX(Гардеробная_система_2[РРЦ с НДС],MATCH(F328,Гардеробная_система_2[артикул],0)),IF($D$13=$U$3,INDEX(Гардеробная_система_2[0 НДС],MATCH(F328,Гардеробная_система_2[артикул],0)),0)))</f>
        <v>1154.75</v>
      </c>
      <c r="I328" s="325">
        <f t="array" ref="I328">H328-H328*$I$13</f>
        <v>1154.75</v>
      </c>
      <c r="J328" s="32"/>
    </row>
    <row r="329" spans="1:10" x14ac:dyDescent="0.25">
      <c r="A329" s="5"/>
      <c r="B329" s="737"/>
      <c r="C329" s="14" t="s">
        <v>1539</v>
      </c>
      <c r="D329" s="382" t="s">
        <v>470</v>
      </c>
      <c r="E329" s="382" t="s">
        <v>965</v>
      </c>
      <c r="F329" s="383" t="str">
        <f t="array" ref="F329">INDEX(Гардеробная_система_2[артикул],MATCH('Гардеробная система'!$C329&amp;'Гардеробная система'!$D329&amp;'Гардеробная система'!$E329,Гардеробная_система_2[Название]&amp;Гардеробная_система_2[цвет]&amp;Гардеробная_система_2[страна],0),0)</f>
        <v>WA0397.VP172.BK0PC.RA</v>
      </c>
      <c r="G329" s="757"/>
      <c r="H329" s="325">
        <f t="array" ref="H329">IF($D$13=$U$2,INDEX(Гардеробная_система_2[РРЦ Без НДС],MATCH(F329,Гардеробная_система_2[артикул],0)),IF($D$13=$U$1,INDEX(Гардеробная_система_2[РРЦ с НДС],MATCH(F329,Гардеробная_система_2[артикул],0)),IF($D$13=$U$3,INDEX(Гардеробная_система_2[0 НДС],MATCH(F329,Гардеробная_система_2[артикул],0)),0)))</f>
        <v>943.83</v>
      </c>
      <c r="I329" s="325">
        <f t="array" ref="I329">H329-H329*$I$13</f>
        <v>943.83</v>
      </c>
      <c r="J329" s="32"/>
    </row>
    <row r="330" spans="1:10" x14ac:dyDescent="0.25">
      <c r="A330" s="5"/>
      <c r="B330" s="737"/>
      <c r="C330" s="78" t="s">
        <v>1540</v>
      </c>
      <c r="D330" s="383" t="s">
        <v>470</v>
      </c>
      <c r="E330" s="383" t="s">
        <v>965</v>
      </c>
      <c r="F330" s="383" t="str">
        <f t="array" ref="F330">INDEX(Гардеробная_система_2[артикул],MATCH('Гардеробная система'!$C330&amp;'Гардеробная система'!$D330&amp;'Гардеробная система'!$E330,Гардеробная_система_2[Название]&amp;Гардеробная_система_2[цвет]&amp;Гардеробная_система_2[страна],0),0)</f>
        <v>WA0397.VP114.BK0PC.RA</v>
      </c>
      <c r="G330" s="757"/>
      <c r="H330" s="325">
        <f t="array" ref="H330">IF($D$13=$U$2,INDEX(Гардеробная_система_2[РРЦ Без НДС],MATCH(F330,Гардеробная_система_2[артикул],0)),IF($D$13=$U$1,INDEX(Гардеробная_система_2[РРЦ с НДС],MATCH(F330,Гардеробная_система_2[артикул],0)),IF($D$13=$U$3,INDEX(Гардеробная_система_2[0 НДС],MATCH(F330,Гардеробная_система_2[артикул],0)),0)))</f>
        <v>630.41</v>
      </c>
      <c r="I330" s="325">
        <f t="array" ref="I330">H330-H330*$I$13</f>
        <v>630.41</v>
      </c>
      <c r="J330" s="32"/>
    </row>
    <row r="331" spans="1:10" x14ac:dyDescent="0.25">
      <c r="A331" s="5"/>
      <c r="B331" s="738"/>
      <c r="C331" s="14" t="s">
        <v>1541</v>
      </c>
      <c r="D331" s="382" t="s">
        <v>470</v>
      </c>
      <c r="E331" s="382" t="s">
        <v>965</v>
      </c>
      <c r="F331" s="383" t="str">
        <f t="array" ref="F331">INDEX(Гардеробная_система_2[артикул],MATCH('Гардеробная система'!$C331&amp;'Гардеробная система'!$D331&amp;'Гардеробная система'!$E331,Гардеробная_система_2[Название]&amp;Гардеробная_система_2[цвет]&amp;Гардеробная_система_2[страна],0),0)</f>
        <v>WA0397.VP057.BK0PC.RA</v>
      </c>
      <c r="G331" s="758"/>
      <c r="H331" s="325">
        <f t="array" ref="H331">IF($D$13=$U$2,INDEX(Гардеробная_система_2[РРЦ Без НДС],MATCH(F331,Гардеробная_система_2[артикул],0)),IF($D$13=$U$1,INDEX(Гардеробная_система_2[РРЦ с НДС],MATCH(F331,Гардеробная_система_2[артикул],0)),IF($D$13=$U$3,INDEX(Гардеробная_система_2[0 НДС],MATCH(F331,Гардеробная_система_2[артикул],0)),0)))</f>
        <v>294.58</v>
      </c>
      <c r="I331" s="325">
        <f t="array" ref="I331">H331-H331*$I$13</f>
        <v>294.58</v>
      </c>
      <c r="J331" s="32"/>
    </row>
    <row r="332" spans="1:10" x14ac:dyDescent="0.25">
      <c r="A332" s="5"/>
      <c r="B332" s="734"/>
      <c r="C332" s="435" t="s">
        <v>941</v>
      </c>
      <c r="D332" s="430" t="s">
        <v>470</v>
      </c>
      <c r="E332" s="430" t="s">
        <v>965</v>
      </c>
      <c r="F332" s="484" t="str">
        <f t="array" ref="F332">INDEX(Гардеробная_система_2[артикул],MATCH('Гардеробная система'!$C332&amp;'Гардеробная система'!$D332&amp;'Гардеробная система'!$E332,Гардеробная_система_2[Название]&amp;Гардеробная_система_2[цвет]&amp;Гардеробная_система_2[страна],0),0)</f>
        <v>WA0285.VP130.BK0PC.RA</v>
      </c>
      <c r="G332" s="756" t="s">
        <v>1006</v>
      </c>
      <c r="H332" s="431">
        <f t="array" ref="H332">IF($D$13=$U$2,INDEX(Гардеробная_система_2[РРЦ Без НДС],MATCH(F332,Гардеробная_система_2[артикул],0)),IF($D$13=$U$1,INDEX(Гардеробная_система_2[РРЦ с НДС],MATCH(F332,Гардеробная_система_2[артикул],0)),IF($D$13=$U$3,INDEX(Гардеробная_система_2[0 НДС],MATCH(F332,Гардеробная_система_2[артикул],0)),0)))</f>
        <v>1122.8</v>
      </c>
      <c r="I332" s="431">
        <f t="array" ref="I332">H332-H332*$I$13</f>
        <v>1122.8</v>
      </c>
      <c r="J332" s="32"/>
    </row>
    <row r="333" spans="1:10" x14ac:dyDescent="0.25">
      <c r="A333" s="5"/>
      <c r="B333" s="738"/>
      <c r="C333" s="435" t="s">
        <v>945</v>
      </c>
      <c r="D333" s="430" t="s">
        <v>470</v>
      </c>
      <c r="E333" s="430" t="s">
        <v>965</v>
      </c>
      <c r="F333" s="484" t="str">
        <f t="array" ref="F333">INDEX(Гардеробная_система_2[артикул],MATCH('Гардеробная система'!$C333&amp;'Гардеробная система'!$D333&amp;'Гардеробная система'!$E333,Гардеробная_система_2[Название]&amp;Гардеробная_система_2[цвет]&amp;Гардеробная_система_2[страна],0),0)</f>
        <v>WA0285.VP203.BK0PC.RA</v>
      </c>
      <c r="G333" s="758"/>
      <c r="H333" s="431">
        <f t="array" ref="H333">IF($D$13=$U$2,INDEX(Гардеробная_система_2[РРЦ Без НДС],MATCH(F333,Гардеробная_система_2[артикул],0)),IF($D$13=$U$1,INDEX(Гардеробная_система_2[РРЦ с НДС],MATCH(F333,Гардеробная_система_2[артикул],0)),IF($D$13=$U$3,INDEX(Гардеробная_система_2[0 НДС],MATCH(F333,Гардеробная_система_2[артикул],0)),0)))</f>
        <v>1814.61</v>
      </c>
      <c r="I333" s="431">
        <f t="array" ref="I333">H333-H333*$I$13</f>
        <v>1814.61</v>
      </c>
      <c r="J333" s="32"/>
    </row>
    <row r="334" spans="1:10" ht="24.95" customHeight="1" x14ac:dyDescent="0.25">
      <c r="A334" s="5"/>
      <c r="B334" s="734"/>
      <c r="C334" s="482" t="s">
        <v>2191</v>
      </c>
      <c r="D334" s="199" t="s">
        <v>470</v>
      </c>
      <c r="E334" s="199" t="s">
        <v>965</v>
      </c>
      <c r="F334" s="197" t="str">
        <f t="array" ref="F334">INDEX(Гардеробная_система_2[артикул],MATCH('Гардеробная система'!$C334&amp;'Гардеробная система'!$D334&amp;'Гардеробная система'!$E334,Гардеробная_система_2[Название]&amp;Гардеробная_система_2[цвет]&amp;Гардеробная_система_2[страна],0),0)</f>
        <v>WA0487.VP130.BK0PC.RA</v>
      </c>
      <c r="G334" s="784" t="s">
        <v>1006</v>
      </c>
      <c r="H334" s="349">
        <f t="array" ref="H334">IF($D$13=$U$2,INDEX(Гардеробная_система_2[РРЦ Без НДС],MATCH(F334,Гардеробная_система_2[артикул],0)),IF($D$13=$U$1,INDEX(Гардеробная_система_2[РРЦ с НДС],MATCH(F334,Гардеробная_система_2[артикул],0)),IF($D$13=$U$3,INDEX(Гардеробная_система_2[0 НДС],MATCH(F334,Гардеробная_система_2[артикул],0)),0)))</f>
        <v>1009.8</v>
      </c>
      <c r="I334" s="349">
        <f t="array" ref="I334">H334-H334*$I$13</f>
        <v>1009.8</v>
      </c>
      <c r="J334" s="32"/>
    </row>
    <row r="335" spans="1:10" ht="24.95" customHeight="1" x14ac:dyDescent="0.25">
      <c r="A335" s="5"/>
      <c r="B335" s="738"/>
      <c r="C335" s="482" t="s">
        <v>2193</v>
      </c>
      <c r="D335" s="199" t="s">
        <v>470</v>
      </c>
      <c r="E335" s="199" t="s">
        <v>965</v>
      </c>
      <c r="F335" s="197" t="str">
        <f t="array" ref="F335">INDEX(Гардеробная_система_2[артикул],MATCH('Гардеробная система'!$C335&amp;'Гардеробная система'!$D335&amp;'Гардеробная система'!$E335,Гардеробная_система_2[Название]&amp;Гардеробная_система_2[цвет]&amp;Гардеробная_система_2[страна],0),0)</f>
        <v>WA0487.VP190.BK0PC.RA</v>
      </c>
      <c r="G335" s="786"/>
      <c r="H335" s="349">
        <f t="array" ref="H335">IF($D$13=$U$2,INDEX(Гардеробная_система_2[РРЦ Без НДС],MATCH(F335,Гардеробная_система_2[артикул],0)),IF($D$13=$U$1,INDEX(Гардеробная_система_2[РРЦ с НДС],MATCH(F335,Гардеробная_система_2[артикул],0)),IF($D$13=$U$3,INDEX(Гардеробная_система_2[0 НДС],MATCH(F335,Гардеробная_система_2[артикул],0)),0)))</f>
        <v>1527.9</v>
      </c>
      <c r="I335" s="349">
        <f t="array" ref="I335">H335-H335*$I$13</f>
        <v>1527.9</v>
      </c>
      <c r="J335" s="32"/>
    </row>
    <row r="336" spans="1:10" ht="24.95" customHeight="1" x14ac:dyDescent="0.25">
      <c r="A336" s="5"/>
      <c r="B336" s="734"/>
      <c r="C336" s="482" t="s">
        <v>2195</v>
      </c>
      <c r="D336" s="199" t="s">
        <v>470</v>
      </c>
      <c r="E336" s="199" t="s">
        <v>1591</v>
      </c>
      <c r="F336" s="197" t="str">
        <f t="array" ref="F336">INDEX(Гардеробная_система_2[артикул],MATCH('Гардеробная система'!$C336&amp;'Гардеробная система'!$D336&amp;'Гардеробная система'!$E336,Гардеробная_система_2[Название]&amp;Гардеробная_система_2[цвет]&amp;Гардеробная_система_2[страна],0),0)</f>
        <v>WA0366.AP045.BK000.CI</v>
      </c>
      <c r="G336" s="197" t="s">
        <v>1006</v>
      </c>
      <c r="H336" s="349">
        <f t="array" ref="H336">IF($D$13=$U$2,INDEX(Гардеробная_система_2[РРЦ Без НДС],MATCH(F336,Гардеробная_система_2[артикул],0)),IF($D$13=$U$1,INDEX(Гардеробная_система_2[РРЦ с НДС],MATCH(F336,Гардеробная_система_2[артикул],0)),IF($D$13=$U$3,INDEX(Гардеробная_система_2[0 НДС],MATCH(F336,Гардеробная_система_2[артикул],0)),0)))</f>
        <v>238.29</v>
      </c>
      <c r="I336" s="349">
        <f t="array" ref="I336">H336-H336*$I$13</f>
        <v>238.29</v>
      </c>
      <c r="J336" s="32"/>
    </row>
    <row r="337" spans="1:10" ht="24.95" customHeight="1" x14ac:dyDescent="0.25">
      <c r="A337" s="5"/>
      <c r="B337" s="738"/>
      <c r="C337" s="482" t="s">
        <v>2197</v>
      </c>
      <c r="D337" s="199" t="s">
        <v>470</v>
      </c>
      <c r="E337" s="199" t="s">
        <v>1591</v>
      </c>
      <c r="F337" s="197" t="str">
        <f t="array" ref="F337">INDEX(Гардеробная_система_2[артикул],MATCH('Гардеробная система'!$C337&amp;'Гардеробная система'!$D337&amp;'Гардеробная система'!$E337,Гардеробная_система_2[Название]&amp;Гардеробная_система_2[цвет]&amp;Гардеробная_система_2[страна],0),0)</f>
        <v>WA0366.AP060.BK000.CI</v>
      </c>
      <c r="G337" s="197" t="s">
        <v>1006</v>
      </c>
      <c r="H337" s="349">
        <f t="array" ref="H337">IF($D$13=$U$2,INDEX(Гардеробная_система_2[РРЦ Без НДС],MATCH(F337,Гардеробная_система_2[артикул],0)),IF($D$13=$U$1,INDEX(Гардеробная_система_2[РРЦ с НДС],MATCH(F337,Гардеробная_система_2[артикул],0)),IF($D$13=$U$3,INDEX(Гардеробная_система_2[0 НДС],MATCH(F337,Гардеробная_система_2[артикул],0)),0)))</f>
        <v>275.60000000000002</v>
      </c>
      <c r="I337" s="349">
        <f t="array" ref="I337">H337-H337*$I$13</f>
        <v>275.60000000000002</v>
      </c>
      <c r="J337" s="32"/>
    </row>
    <row r="338" spans="1:10" x14ac:dyDescent="0.25">
      <c r="A338" s="5"/>
      <c r="B338" s="380"/>
      <c r="C338" s="79" t="s">
        <v>705</v>
      </c>
      <c r="D338" s="470" t="s">
        <v>470</v>
      </c>
      <c r="E338" s="470" t="s">
        <v>966</v>
      </c>
      <c r="F338" s="469" t="str">
        <f t="array" ref="F338">INDEX(Гардеробная_система_2[артикул],MATCH('Гардеробная система'!$C338&amp;'Гардеробная система'!$D338&amp;'Гардеробная система'!$E338,Гардеробная_система_2[Название]&amp;Гардеробная_система_2[цвет]&amp;Гардеробная_система_2[страна],0),0)</f>
        <v>WA0339.VP000.BK000.CI</v>
      </c>
      <c r="G338" s="466" t="s">
        <v>1000</v>
      </c>
      <c r="H338" s="325">
        <f t="array" ref="H338">IF($D$13=$U$2,INDEX(Гардеробная_система_2[РРЦ Без НДС],MATCH(F338,Гардеробная_система_2[артикул],0)),IF($D$13=$U$1,INDEX(Гардеробная_система_2[РРЦ с НДС],MATCH(F338,Гардеробная_система_2[артикул],0)),IF($D$13=$U$3,INDEX(Гардеробная_система_2[0 НДС],MATCH(F338,Гардеробная_система_2[артикул],0)),0)))</f>
        <v>118.77</v>
      </c>
      <c r="I338" s="325">
        <f t="array" ref="I338">H338-H338*$I$13</f>
        <v>118.77</v>
      </c>
      <c r="J338" s="32"/>
    </row>
    <row r="339" spans="1:10" hidden="1" x14ac:dyDescent="0.25">
      <c r="A339" s="5"/>
      <c r="B339" s="80"/>
      <c r="C339" s="79" t="s">
        <v>762</v>
      </c>
      <c r="D339" s="279" t="s">
        <v>470</v>
      </c>
      <c r="E339" s="279" t="s">
        <v>965</v>
      </c>
      <c r="F339" s="281" t="str">
        <f t="array" ref="F339">INDEX(Гардеробная_система_2[артикул],MATCH('Гардеробная система'!$C339&amp;'Гардеробная система'!$D339&amp;'Гардеробная система'!$E339,Гардеробная_система_2[Название]&amp;Гардеробная_система_2[цвет]&amp;Гардеробная_система_2[страна],0),0)</f>
        <v>WA0317.VR000.BK0PC.RA</v>
      </c>
      <c r="G339" s="279" t="s">
        <v>1007</v>
      </c>
      <c r="H339" s="325">
        <f t="array" ref="H339">IF($D$13=$U$2,INDEX(Гардеробная_система_2[РРЦ Без НДС],MATCH(F339,Гардеробная_система_2[артикул],0)),IF($D$13=$U$1,INDEX(Гардеробная_система_2[РРЦ с НДС],MATCH(F339,Гардеробная_система_2[артикул],0)),IF($D$13=$U$3,INDEX(Гардеробная_система_2[0 НДС],MATCH(F339,Гардеробная_система_2[артикул],0)),0)))</f>
        <v>136.24</v>
      </c>
      <c r="I339" s="325">
        <f t="array" ref="I339">H339-H339*$I$13</f>
        <v>136.24</v>
      </c>
      <c r="J339" s="32"/>
    </row>
    <row r="340" spans="1:10" x14ac:dyDescent="0.25">
      <c r="A340" s="5"/>
      <c r="B340" s="83"/>
      <c r="C340" s="76" t="s">
        <v>1008</v>
      </c>
      <c r="D340" s="76" t="s">
        <v>603</v>
      </c>
      <c r="E340" s="76" t="s">
        <v>603</v>
      </c>
      <c r="F340" s="76" t="s">
        <v>603</v>
      </c>
      <c r="G340" s="76" t="s">
        <v>603</v>
      </c>
      <c r="H340" s="76" t="s">
        <v>603</v>
      </c>
      <c r="I340" s="77" t="s">
        <v>603</v>
      </c>
      <c r="J340" s="32"/>
    </row>
    <row r="341" spans="1:10" x14ac:dyDescent="0.25">
      <c r="A341" s="5"/>
      <c r="B341" s="82"/>
      <c r="C341" s="347" t="s">
        <v>922</v>
      </c>
      <c r="D341" s="359" t="s">
        <v>470</v>
      </c>
      <c r="E341" s="359" t="s">
        <v>966</v>
      </c>
      <c r="F341" s="359" t="str">
        <f t="array" ref="F341">INDEX(Гардеробная_система_2[артикул],MATCH('Гардеробная система'!$C341&amp;'Гардеробная система'!$D341&amp;'Гардеробная система'!$E341,Гардеробная_система_2[Название]&amp;Гардеробная_система_2[цвет]&amp;Гардеробная_система_2[страна],0),0)</f>
        <v>WA0340.VP046.BK0PC.CI</v>
      </c>
      <c r="G341" s="359" t="s">
        <v>1009</v>
      </c>
      <c r="H341" s="325">
        <f t="array" ref="H341">IF($D$13=$U$2,INDEX(Гардеробная_система_2[РРЦ Без НДС],MATCH(F341,Гардеробная_система_2[артикул],0)),IF($D$13=$U$1,INDEX(Гардеробная_система_2[РРЦ с НДС],MATCH(F341,Гардеробная_система_2[артикул],0)),IF($D$13=$U$3,INDEX(Гардеробная_система_2[0 НДС],MATCH(F341,Гардеробная_система_2[артикул],0)),0)))</f>
        <v>970.76</v>
      </c>
      <c r="I341" s="323">
        <f t="array" ref="I341">H341-H341*$I$13</f>
        <v>970.76</v>
      </c>
      <c r="J341" s="32"/>
    </row>
    <row r="342" spans="1:10" x14ac:dyDescent="0.25">
      <c r="A342" s="5"/>
      <c r="B342" s="734"/>
      <c r="C342" s="348" t="s">
        <v>1255</v>
      </c>
      <c r="D342" s="378" t="s">
        <v>470</v>
      </c>
      <c r="E342" s="378" t="s">
        <v>966</v>
      </c>
      <c r="F342" s="379" t="str">
        <f t="array" ref="F342">INDEX(Гардеробная_система_2[артикул],MATCH('Гардеробная система'!$C342&amp;'Гардеробная система'!$D342&amp;'Гардеробная система'!$E342,Гардеробная_система_2[Название]&amp;Гардеробная_система_2[цвет]&amp;Гардеробная_система_2[страна],0),0)</f>
        <v>WA0352.VP045.BK0PC.CI</v>
      </c>
      <c r="G342" s="378" t="s">
        <v>1011</v>
      </c>
      <c r="H342" s="325">
        <f t="array" ref="H342">IF($D$13=$U$2,INDEX(Гардеробная_система_2[РРЦ Без НДС],MATCH(F342,Гардеробная_система_2[артикул],0)),IF($D$13=$U$1,INDEX(Гардеробная_система_2[РРЦ с НДС],MATCH(F342,Гардеробная_система_2[артикул],0)),IF($D$13=$U$3,INDEX(Гардеробная_система_2[0 НДС],MATCH(F342,Гардеробная_система_2[артикул],0)),0)))</f>
        <v>2803.86</v>
      </c>
      <c r="I342" s="323">
        <f t="array" ref="I342">H342-H342*$I$13</f>
        <v>2803.86</v>
      </c>
      <c r="J342" s="32"/>
    </row>
    <row r="343" spans="1:10" x14ac:dyDescent="0.25">
      <c r="A343" s="5"/>
      <c r="B343" s="738"/>
      <c r="C343" s="348" t="s">
        <v>825</v>
      </c>
      <c r="D343" s="358" t="s">
        <v>470</v>
      </c>
      <c r="E343" s="358" t="s">
        <v>966</v>
      </c>
      <c r="F343" s="359" t="str">
        <f t="array" ref="F343">INDEX(Гардеробная_система_2[артикул],MATCH('Гардеробная система'!$C343&amp;'Гардеробная система'!$D343&amp;'Гардеробная система'!$E343,Гардеробная_система_2[Название]&amp;Гардеробная_система_2[цвет]&amp;Гардеробная_система_2[страна],0),0)</f>
        <v>WA0352.VP060.BK0PC.CI</v>
      </c>
      <c r="G343" s="358" t="s">
        <v>1011</v>
      </c>
      <c r="H343" s="325">
        <f t="array" ref="H343">IF($D$13=$U$2,INDEX(Гардеробная_система_2[РРЦ Без НДС],MATCH(F343,Гардеробная_система_2[артикул],0)),IF($D$13=$U$1,INDEX(Гардеробная_система_2[РРЦ с НДС],MATCH(F343,Гардеробная_система_2[артикул],0)),IF($D$13=$U$3,INDEX(Гардеробная_система_2[0 НДС],MATCH(F343,Гардеробная_система_2[артикул],0)),0)))</f>
        <v>3360.56</v>
      </c>
      <c r="I343" s="323">
        <f t="array" ref="I343">H343-H343*$I$13</f>
        <v>3360.56</v>
      </c>
      <c r="J343" s="32"/>
    </row>
    <row r="344" spans="1:10" x14ac:dyDescent="0.25">
      <c r="A344" s="5"/>
      <c r="B344" s="734"/>
      <c r="C344" s="348" t="s">
        <v>1257</v>
      </c>
      <c r="D344" s="358" t="s">
        <v>470</v>
      </c>
      <c r="E344" s="358" t="s">
        <v>966</v>
      </c>
      <c r="F344" s="359" t="str">
        <f t="array" ref="F344">INDEX(Гардеробная_система_2[артикул],MATCH('Гардеробная система'!$C344&amp;'Гардеробная система'!$D344&amp;'Гардеробная система'!$E344,Гардеробная_система_2[Название]&amp;Гардеробная_система_2[цвет]&amp;Гардеробная_система_2[страна],0),0)</f>
        <v>WA0396.VP045.BK0PC.CI</v>
      </c>
      <c r="G344" s="768" t="s">
        <v>1012</v>
      </c>
      <c r="H344" s="325">
        <f t="array" ref="H344">IF($D$13=$U$2,INDEX(Гардеробная_система_2[РРЦ Без НДС],MATCH(F344,Гардеробная_система_2[артикул],0)),IF($D$13=$U$1,INDEX(Гардеробная_система_2[РРЦ с НДС],MATCH(F344,Гардеробная_система_2[артикул],0)),IF($D$13=$U$3,INDEX(Гардеробная_система_2[0 НДС],MATCH(F344,Гардеробная_система_2[артикул],0)),0)))</f>
        <v>943.69</v>
      </c>
      <c r="I344" s="323">
        <f t="array" ref="I344">H344-H344*$I$13</f>
        <v>943.69</v>
      </c>
      <c r="J344" s="32"/>
    </row>
    <row r="345" spans="1:10" x14ac:dyDescent="0.25">
      <c r="A345" s="5"/>
      <c r="B345" s="737"/>
      <c r="C345" s="435" t="s">
        <v>853</v>
      </c>
      <c r="D345" s="430" t="s">
        <v>470</v>
      </c>
      <c r="E345" s="430" t="s">
        <v>966</v>
      </c>
      <c r="F345" s="484" t="str">
        <f t="array" ref="F345">INDEX(Гардеробная_система_2[артикул],MATCH('Гардеробная система'!$C345&amp;'Гардеробная система'!$D345&amp;'Гардеробная система'!$E345,Гардеробная_система_2[Название]&amp;Гардеробная_система_2[цвет]&amp;Гардеробная_система_2[страна],0),0)</f>
        <v>WA0304.VP055.BK0PC.CI</v>
      </c>
      <c r="G345" s="769"/>
      <c r="H345" s="431">
        <f t="array" ref="H345">IF($D$13=$U$2,INDEX(Гардеробная_система_2[РРЦ Без НДС],MATCH(F345,Гардеробная_система_2[артикул],0)),IF($D$13=$U$1,INDEX(Гардеробная_система_2[РРЦ с НДС],MATCH(F345,Гардеробная_система_2[артикул],0)),IF($D$13=$U$3,INDEX(Гардеробная_система_2[0 НДС],MATCH(F345,Гардеробная_система_2[артикул],0)),0)))</f>
        <v>943.69</v>
      </c>
      <c r="I345" s="431">
        <f t="array" ref="I345">H345-H345*$I$13</f>
        <v>943.69</v>
      </c>
      <c r="J345" s="32"/>
    </row>
    <row r="346" spans="1:10" x14ac:dyDescent="0.25">
      <c r="A346" s="5"/>
      <c r="B346" s="738"/>
      <c r="C346" s="348" t="s">
        <v>857</v>
      </c>
      <c r="D346" s="358" t="s">
        <v>470</v>
      </c>
      <c r="E346" s="358" t="s">
        <v>966</v>
      </c>
      <c r="F346" s="359" t="str">
        <f t="array" ref="F346">INDEX(Гардеробная_система_2[артикул],MATCH('Гардеробная система'!$C346&amp;'Гардеробная система'!$D346&amp;'Гардеробная система'!$E346,Гардеробная_система_2[Название]&amp;Гардеробная_система_2[цвет]&amp;Гардеробная_система_2[страна],0),0)</f>
        <v>WA0304.VP060.BK0PC.CI</v>
      </c>
      <c r="G346" s="770"/>
      <c r="H346" s="325">
        <f t="array" ref="H346">IF($D$13=$U$2,INDEX(Гардеробная_система_2[РРЦ Без НДС],MATCH(F346,Гардеробная_система_2[артикул],0)),IF($D$13=$U$1,INDEX(Гардеробная_система_2[РРЦ с НДС],MATCH(F346,Гардеробная_система_2[артикул],0)),IF($D$13=$U$3,INDEX(Гардеробная_система_2[0 НДС],MATCH(F346,Гардеробная_система_2[артикул],0)),0)))</f>
        <v>993.91</v>
      </c>
      <c r="I346" s="323">
        <f t="array" ref="I346">H346-H346*$I$13</f>
        <v>993.91</v>
      </c>
      <c r="J346" s="32"/>
    </row>
    <row r="347" spans="1:10" x14ac:dyDescent="0.25">
      <c r="A347" s="5"/>
      <c r="B347" s="734"/>
      <c r="C347" s="348" t="s">
        <v>1259</v>
      </c>
      <c r="D347" s="358" t="s">
        <v>470</v>
      </c>
      <c r="E347" s="358" t="s">
        <v>966</v>
      </c>
      <c r="F347" s="359" t="str">
        <f t="array" ref="F347">INDEX(Гардеробная_система_2[артикул],MATCH('Гардеробная система'!$C347&amp;'Гардеробная система'!$D347&amp;'Гардеробная система'!$E347,Гардеробная_система_2[Название]&amp;Гардеробная_система_2[цвет]&amp;Гардеробная_система_2[страна],0),0)</f>
        <v>WA0395.VP045.BK0PC.CI</v>
      </c>
      <c r="G347" s="358" t="s">
        <v>1012</v>
      </c>
      <c r="H347" s="325">
        <f t="array" ref="H347">IF($D$13=$U$2,INDEX(Гардеробная_система_2[РРЦ Без НДС],MATCH(F347,Гардеробная_система_2[артикул],0)),IF($D$13=$U$1,INDEX(Гардеробная_система_2[РРЦ с НДС],MATCH(F347,Гардеробная_система_2[артикул],0)),IF($D$13=$U$3,INDEX(Гардеробная_система_2[0 НДС],MATCH(F347,Гардеробная_система_2[артикул],0)),0)))</f>
        <v>1744.76</v>
      </c>
      <c r="I347" s="323">
        <f t="array" ref="I347">H347-H347*$I$13</f>
        <v>1744.76</v>
      </c>
      <c r="J347" s="32"/>
    </row>
    <row r="348" spans="1:10" x14ac:dyDescent="0.25">
      <c r="A348" s="5"/>
      <c r="B348" s="738"/>
      <c r="C348" s="348" t="s">
        <v>861</v>
      </c>
      <c r="D348" s="358" t="s">
        <v>470</v>
      </c>
      <c r="E348" s="358" t="s">
        <v>966</v>
      </c>
      <c r="F348" s="359" t="str">
        <f t="array" ref="F348">INDEX(Гардеробная_система_2[артикул],MATCH('Гардеробная система'!$C348&amp;'Гардеробная система'!$D348&amp;'Гардеробная система'!$E348,Гардеробная_система_2[Название]&amp;Гардеробная_система_2[цвет]&amp;Гардеробная_система_2[страна],0),0)</f>
        <v>WA0350.VP060.BK0PC.CI</v>
      </c>
      <c r="G348" s="358" t="s">
        <v>1012</v>
      </c>
      <c r="H348" s="325">
        <f t="array" ref="H348">IF($D$13=$U$2,INDEX(Гардеробная_система_2[РРЦ Без НДС],MATCH(F348,Гардеробная_система_2[артикул],0)),IF($D$13=$U$1,INDEX(Гардеробная_система_2[РРЦ с НДС],MATCH(F348,Гардеробная_система_2[артикул],0)),IF($D$13=$U$3,INDEX(Гардеробная_система_2[0 НДС],MATCH(F348,Гардеробная_система_2[артикул],0)),0)))</f>
        <v>1989.17</v>
      </c>
      <c r="I348" s="323">
        <f t="array" ref="I348">H348-H348*$I$13</f>
        <v>1989.17</v>
      </c>
      <c r="J348" s="32"/>
    </row>
    <row r="349" spans="1:10" x14ac:dyDescent="0.25">
      <c r="A349" s="5"/>
      <c r="B349" s="734"/>
      <c r="C349" s="348" t="s">
        <v>845</v>
      </c>
      <c r="D349" s="358" t="s">
        <v>470</v>
      </c>
      <c r="E349" s="358" t="s">
        <v>966</v>
      </c>
      <c r="F349" s="359" t="str">
        <f t="array" ref="F349">INDEX(Гардеробная_система_2[артикул],MATCH('Гардеробная система'!$C349&amp;'Гардеробная система'!$D349&amp;'Гардеробная система'!$E349,Гардеробная_система_2[Название]&amp;Гардеробная_система_2[цвет]&amp;Гардеробная_система_2[страна],0),0)</f>
        <v>WA0348.VP036.BK0PC.CI</v>
      </c>
      <c r="G349" s="768" t="s">
        <v>998</v>
      </c>
      <c r="H349" s="325">
        <f t="array" ref="H349">IF($D$13=$U$2,INDEX(Гардеробная_система_2[РРЦ Без НДС],MATCH(F349,Гардеробная_система_2[артикул],0)),IF($D$13=$U$1,INDEX(Гардеробная_система_2[РРЦ с НДС],MATCH(F349,Гардеробная_система_2[артикул],0)),IF($D$13=$U$3,INDEX(Гардеробная_система_2[0 НДС],MATCH(F349,Гардеробная_система_2[артикул],0)),0)))</f>
        <v>1210.57</v>
      </c>
      <c r="I349" s="323">
        <f t="array" ref="I349">H349-H349*$I$13</f>
        <v>1210.57</v>
      </c>
      <c r="J349" s="32"/>
    </row>
    <row r="350" spans="1:10" x14ac:dyDescent="0.25">
      <c r="A350" s="5"/>
      <c r="B350" s="738"/>
      <c r="C350" s="348" t="s">
        <v>849</v>
      </c>
      <c r="D350" s="358" t="s">
        <v>470</v>
      </c>
      <c r="E350" s="358" t="s">
        <v>966</v>
      </c>
      <c r="F350" s="359" t="str">
        <f t="array" ref="F350">INDEX(Гардеробная_система_2[артикул],MATCH('Гардеробная система'!$C350&amp;'Гардеробная система'!$D350&amp;'Гардеробная система'!$E350,Гардеробная_система_2[Название]&amp;Гардеробная_система_2[цвет]&amp;Гардеробная_система_2[страна],0),0)</f>
        <v>WA0348.VP046.BK0PC.CI</v>
      </c>
      <c r="G350" s="770"/>
      <c r="H350" s="325">
        <f t="array" ref="H350">IF($D$13=$U$2,INDEX(Гардеробная_система_2[РРЦ Без НДС],MATCH(F350,Гардеробная_система_2[артикул],0)),IF($D$13=$U$1,INDEX(Гардеробная_система_2[РРЦ с НДС],MATCH(F350,Гардеробная_система_2[артикул],0)),IF($D$13=$U$3,INDEX(Гардеробная_система_2[0 НДС],MATCH(F350,Гардеробная_система_2[артикул],0)),0)))</f>
        <v>1404.73</v>
      </c>
      <c r="I350" s="323">
        <f t="array" ref="I350">H350-H350*$I$13</f>
        <v>1404.73</v>
      </c>
      <c r="J350" s="32"/>
    </row>
    <row r="351" spans="1:10" x14ac:dyDescent="0.25">
      <c r="A351" s="5"/>
      <c r="B351" s="26"/>
      <c r="C351" s="14" t="s">
        <v>750</v>
      </c>
      <c r="D351" s="282" t="s">
        <v>470</v>
      </c>
      <c r="E351" s="282" t="s">
        <v>966</v>
      </c>
      <c r="F351" s="281" t="str">
        <f t="array" ref="F351">INDEX(Гардеробная_система_2[артикул],MATCH('Гардеробная система'!$C351&amp;'Гардеробная система'!$D351&amp;'Гардеробная система'!$E351,Гардеробная_система_2[Название]&amp;Гардеробная_система_2[цвет]&amp;Гардеробная_система_2[страна],0),0)</f>
        <v>WA0358.VP000.BK0PC.CI</v>
      </c>
      <c r="G351" s="282" t="s">
        <v>1006</v>
      </c>
      <c r="H351" s="325">
        <f t="array" ref="H351">IF($D$13=$U$2,INDEX(Гардеробная_система_2[РРЦ Без НДС],MATCH(F351,Гардеробная_система_2[артикул],0)),IF($D$13=$U$1,INDEX(Гардеробная_система_2[РРЦ с НДС],MATCH(F351,Гардеробная_система_2[артикул],0)),IF($D$13=$U$3,INDEX(Гардеробная_система_2[0 НДС],MATCH(F351,Гардеробная_система_2[артикул],0)),0)))</f>
        <v>1964.01</v>
      </c>
      <c r="I351" s="325">
        <f t="array" ref="I351">H351-H351*$I$13</f>
        <v>1964.01</v>
      </c>
      <c r="J351" s="32"/>
    </row>
    <row r="352" spans="1:10" x14ac:dyDescent="0.25">
      <c r="A352" s="5"/>
      <c r="B352" s="26"/>
      <c r="C352" s="14" t="s">
        <v>769</v>
      </c>
      <c r="D352" s="282" t="s">
        <v>470</v>
      </c>
      <c r="E352" s="282" t="s">
        <v>966</v>
      </c>
      <c r="F352" s="281" t="str">
        <f t="array" ref="F352">INDEX(Гардеробная_система_2[артикул],MATCH('Гардеробная система'!$C352&amp;'Гардеробная система'!$D352&amp;'Гардеробная система'!$E352,Гардеробная_система_2[Название]&amp;Гардеробная_система_2[цвет]&amp;Гардеробная_система_2[страна],0),0)</f>
        <v>WA0351.VP000.BK0PC.CI</v>
      </c>
      <c r="G352" s="282" t="s">
        <v>1006</v>
      </c>
      <c r="H352" s="325">
        <f t="array" ref="H352">IF($D$13=$U$2,INDEX(Гардеробная_система_2[РРЦ Без НДС],MATCH(F352,Гардеробная_система_2[артикул],0)),IF($D$13=$U$1,INDEX(Гардеробная_система_2[РРЦ с НДС],MATCH(F352,Гардеробная_система_2[артикул],0)),IF($D$13=$U$3,INDEX(Гардеробная_система_2[0 НДС],MATCH(F352,Гардеробная_система_2[артикул],0)),0)))</f>
        <v>273.86</v>
      </c>
      <c r="I352" s="325">
        <f t="array" ref="I352">H352-H352*$I$13</f>
        <v>273.86</v>
      </c>
      <c r="J352" s="32"/>
    </row>
    <row r="353" spans="1:10" x14ac:dyDescent="0.25">
      <c r="A353" s="5"/>
      <c r="B353" s="734"/>
      <c r="C353" s="14" t="s">
        <v>758</v>
      </c>
      <c r="D353" s="372" t="s">
        <v>470</v>
      </c>
      <c r="E353" s="372" t="s">
        <v>965</v>
      </c>
      <c r="F353" s="373" t="str">
        <f t="array" ref="F353">INDEX(Гардеробная_система_2[артикул],MATCH('Гардеробная система'!$C353&amp;'Гардеробная система'!$D353&amp;'Гардеробная система'!$E353,Гардеробная_система_2[Название]&amp;Гардеробная_система_2[цвет]&amp;Гардеробная_система_2[страна],0),0)</f>
        <v>WA0353.VR036.BK0PC.RA</v>
      </c>
      <c r="G353" s="372" t="s">
        <v>1013</v>
      </c>
      <c r="H353" s="325">
        <f t="array" ref="H353">IF($D$13=$U$2,INDEX(Гардеробная_система_2[РРЦ Без НДС],MATCH(F353,Гардеробная_система_2[артикул],0)),IF($D$13=$U$1,INDEX(Гардеробная_система_2[РРЦ с НДС],MATCH(F353,Гардеробная_система_2[артикул],0)),IF($D$13=$U$3,INDEX(Гардеробная_система_2[0 НДС],MATCH(F353,Гардеробная_система_2[артикул],0)),0)))</f>
        <v>374.26</v>
      </c>
      <c r="I353" s="325">
        <f t="array" ref="I353">H353-H353*$I$13</f>
        <v>374.26</v>
      </c>
      <c r="J353" s="32"/>
    </row>
    <row r="354" spans="1:10" x14ac:dyDescent="0.25">
      <c r="A354" s="5"/>
      <c r="B354" s="737"/>
      <c r="C354" s="14" t="s">
        <v>759</v>
      </c>
      <c r="D354" s="282" t="s">
        <v>470</v>
      </c>
      <c r="E354" s="282" t="s">
        <v>965</v>
      </c>
      <c r="F354" s="281" t="str">
        <f t="array" ref="F354">INDEX(Гардеробная_система_2[артикул],MATCH('Гардеробная система'!$C354&amp;'Гардеробная система'!$D354&amp;'Гардеробная система'!$E354,Гардеробная_система_2[Название]&amp;Гардеробная_система_2[цвет]&amp;Гардеробная_система_2[страна],0),0)</f>
        <v>WA0353.VR046.BK0PC.RA</v>
      </c>
      <c r="G354" s="282" t="s">
        <v>1013</v>
      </c>
      <c r="H354" s="325">
        <f t="array" ref="H354">IF($D$13=$U$2,INDEX(Гардеробная_система_2[РРЦ Без НДС],MATCH(F354,Гардеробная_система_2[артикул],0)),IF($D$13=$U$1,INDEX(Гардеробная_система_2[РРЦ с НДС],MATCH(F354,Гардеробная_система_2[артикул],0)),IF($D$13=$U$3,INDEX(Гардеробная_система_2[0 НДС],MATCH(F354,Гардеробная_система_2[артикул],0)),0)))</f>
        <v>479.07</v>
      </c>
      <c r="I354" s="325">
        <f t="array" ref="I354">H354-H354*$I$13</f>
        <v>479.07</v>
      </c>
      <c r="J354" s="32"/>
    </row>
    <row r="355" spans="1:10" x14ac:dyDescent="0.25">
      <c r="A355" s="5"/>
      <c r="B355" s="738"/>
      <c r="C355" s="14" t="s">
        <v>761</v>
      </c>
      <c r="D355" s="372" t="s">
        <v>470</v>
      </c>
      <c r="E355" s="372" t="s">
        <v>965</v>
      </c>
      <c r="F355" s="373" t="str">
        <f t="array" ref="F355">INDEX(Гардеробная_система_2[артикул],MATCH('Гардеробная система'!$C355&amp;'Гардеробная система'!$D355&amp;'Гардеробная система'!$E355,Гардеробная_система_2[Название]&amp;Гардеробная_система_2[цвет]&amp;Гардеробная_система_2[страна],0),0)</f>
        <v>WA0353.VR054.BK0PC.RA</v>
      </c>
      <c r="G355" s="372" t="s">
        <v>1013</v>
      </c>
      <c r="H355" s="325">
        <f t="array" ref="H355">IF($D$13=$U$2,INDEX(Гардеробная_система_2[РРЦ Без НДС],MATCH(F355,Гардеробная_система_2[артикул],0)),IF($D$13=$U$1,INDEX(Гардеробная_система_2[РРЦ с НДС],MATCH(F355,Гардеробная_система_2[артикул],0)),IF($D$13=$U$3,INDEX(Гардеробная_система_2[0 НДС],MATCH(F355,Гардеробная_система_2[артикул],0)),0)))</f>
        <v>553.91</v>
      </c>
      <c r="I355" s="325">
        <f t="array" ref="I355">H355-H355*$I$13</f>
        <v>553.91</v>
      </c>
      <c r="J355" s="32"/>
    </row>
    <row r="356" spans="1:10" x14ac:dyDescent="0.25">
      <c r="A356" s="5"/>
      <c r="B356" s="26"/>
      <c r="C356" s="14" t="s">
        <v>754</v>
      </c>
      <c r="D356" s="282" t="s">
        <v>470</v>
      </c>
      <c r="E356" s="282" t="s">
        <v>966</v>
      </c>
      <c r="F356" s="281" t="str">
        <f t="array" ref="F356">INDEX(Гардеробная_система_2[артикул],MATCH('Гардеробная система'!$C356&amp;'Гардеробная система'!$D356&amp;'Гардеробная система'!$E356,Гардеробная_система_2[Название]&amp;Гардеробная_система_2[цвет]&amp;Гардеробная_система_2[страна],0),0)</f>
        <v>WA0369.VR000.BK0PC.CI</v>
      </c>
      <c r="G356" s="282" t="s">
        <v>1014</v>
      </c>
      <c r="H356" s="325">
        <f t="array" ref="H356">IF($D$13=$U$2,INDEX(Гардеробная_система_2[РРЦ Без НДС],MATCH(F356,Гардеробная_система_2[артикул],0)),IF($D$13=$U$1,INDEX(Гардеробная_система_2[РРЦ с НДС],MATCH(F356,Гардеробная_система_2[артикул],0)),IF($D$13=$U$3,INDEX(Гардеробная_система_2[0 НДС],MATCH(F356,Гардеробная_система_2[артикул],0)),0)))</f>
        <v>674.36</v>
      </c>
      <c r="I356" s="325">
        <f t="array" ref="I356">H356-H356*$I$13</f>
        <v>674.36</v>
      </c>
      <c r="J356" s="32"/>
    </row>
    <row r="357" spans="1:10" x14ac:dyDescent="0.25">
      <c r="A357" s="5"/>
      <c r="B357" s="734"/>
      <c r="C357" s="14" t="s">
        <v>791</v>
      </c>
      <c r="D357" s="282" t="s">
        <v>470</v>
      </c>
      <c r="E357" s="282" t="s">
        <v>966</v>
      </c>
      <c r="F357" s="281" t="str">
        <f t="array" ref="F357">INDEX(Гардеробная_система_2[артикул],MATCH('Гардеробная система'!$C357&amp;'Гардеробная система'!$D357&amp;'Гардеробная система'!$E357,Гардеробная_система_2[Название]&amp;Гардеробная_система_2[цвет]&amp;Гардеробная_система_2[страна],0),0)</f>
        <v>WA0349.VP036.BK0PC.CI</v>
      </c>
      <c r="G357" s="756" t="s">
        <v>1011</v>
      </c>
      <c r="H357" s="325">
        <f t="array" ref="H357">IF($D$13=$U$2,INDEX(Гардеробная_система_2[РРЦ Без НДС],MATCH(F357,Гардеробная_система_2[артикул],0)),IF($D$13=$U$1,INDEX(Гардеробная_система_2[РРЦ с НДС],MATCH(F357,Гардеробная_система_2[артикул],0)),IF($D$13=$U$3,INDEX(Гардеробная_система_2[0 НДС],MATCH(F357,Гардеробная_система_2[артикул],0)),0)))</f>
        <v>879.38</v>
      </c>
      <c r="I357" s="325">
        <f t="array" ref="I357">H357-H357*$I$13</f>
        <v>879.38</v>
      </c>
      <c r="J357" s="32"/>
    </row>
    <row r="358" spans="1:10" x14ac:dyDescent="0.25">
      <c r="A358" s="5"/>
      <c r="B358" s="738"/>
      <c r="C358" s="14" t="s">
        <v>795</v>
      </c>
      <c r="D358" s="282" t="s">
        <v>470</v>
      </c>
      <c r="E358" s="282" t="s">
        <v>966</v>
      </c>
      <c r="F358" s="281" t="str">
        <f t="array" ref="F358">INDEX(Гардеробная_система_2[артикул],MATCH('Гардеробная система'!$C358&amp;'Гардеробная система'!$D358&amp;'Гардеробная система'!$E358,Гардеробная_система_2[Название]&amp;Гардеробная_система_2[цвет]&amp;Гардеробная_система_2[страна],0),0)</f>
        <v>WA0349.VP046.BK0PC.CI</v>
      </c>
      <c r="G358" s="758"/>
      <c r="H358" s="325">
        <f t="array" ref="H358">IF($D$13=$U$2,INDEX(Гардеробная_система_2[РРЦ Без НДС],MATCH(F358,Гардеробная_система_2[артикул],0)),IF($D$13=$U$1,INDEX(Гардеробная_система_2[РРЦ с НДС],MATCH(F358,Гардеробная_система_2[артикул],0)),IF($D$13=$U$3,INDEX(Гардеробная_система_2[0 НДС],MATCH(F358,Гардеробная_система_2[артикул],0)),0)))</f>
        <v>1050.7</v>
      </c>
      <c r="I358" s="325">
        <f t="array" ref="I358">H358-H358*$I$13</f>
        <v>1050.7</v>
      </c>
      <c r="J358" s="32"/>
    </row>
    <row r="359" spans="1:10" x14ac:dyDescent="0.25">
      <c r="A359" s="5"/>
      <c r="B359" s="26"/>
      <c r="C359" s="14" t="s">
        <v>799</v>
      </c>
      <c r="D359" s="282" t="s">
        <v>470</v>
      </c>
      <c r="E359" s="282" t="s">
        <v>966</v>
      </c>
      <c r="F359" s="281" t="str">
        <f t="array" ref="F359">INDEX(Гардеробная_система_2[артикул],MATCH('Гардеробная система'!$C359&amp;'Гардеробная система'!$D359&amp;'Гардеробная система'!$E359,Гардеробная_система_2[Название]&amp;Гардеробная_система_2[цвет]&amp;Гардеробная_система_2[страна],0),0)</f>
        <v>WA0309.VS000.BK0PC.CI</v>
      </c>
      <c r="G359" s="282" t="s">
        <v>1000</v>
      </c>
      <c r="H359" s="325">
        <f t="array" ref="H359">IF($D$13=$U$2,INDEX(Гардеробная_система_2[РРЦ Без НДС],MATCH(F359,Гардеробная_система_2[артикул],0)),IF($D$13=$U$1,INDEX(Гардеробная_система_2[РРЦ с НДС],MATCH(F359,Гардеробная_система_2[артикул],0)),IF($D$13=$U$3,INDEX(Гардеробная_система_2[0 НДС],MATCH(F359,Гардеробная_система_2[артикул],0)),0)))</f>
        <v>775.51</v>
      </c>
      <c r="I359" s="325">
        <f t="array" ref="I359">H359-H359*$I$13</f>
        <v>775.51</v>
      </c>
      <c r="J359" s="32"/>
    </row>
    <row r="360" spans="1:10" x14ac:dyDescent="0.25">
      <c r="A360" s="5"/>
      <c r="B360" s="26"/>
      <c r="C360" s="14" t="s">
        <v>951</v>
      </c>
      <c r="D360" s="282" t="s">
        <v>470</v>
      </c>
      <c r="E360" s="282" t="s">
        <v>966</v>
      </c>
      <c r="F360" s="281" t="str">
        <f t="array" ref="F360">INDEX(Гардеробная_система_2[артикул],MATCH('Гардеробная система'!$C360&amp;'Гардеробная система'!$D360&amp;'Гардеробная система'!$E360,Гардеробная_система_2[Название]&amp;Гардеробная_система_2[цвет]&amp;Гардеробная_система_2[страна],0),0)</f>
        <v>WA0357.VP060.BK0PC.CI</v>
      </c>
      <c r="G360" s="282" t="s">
        <v>1011</v>
      </c>
      <c r="H360" s="325">
        <f t="array" ref="H360">IF($D$13=$U$2,INDEX(Гардеробная_система_2[РРЦ Без НДС],MATCH(F360,Гардеробная_система_2[артикул],0)),IF($D$13=$U$1,INDEX(Гардеробная_система_2[РРЦ с НДС],MATCH(F360,Гардеробная_система_2[артикул],0)),IF($D$13=$U$3,INDEX(Гардеробная_система_2[0 НДС],MATCH(F360,Гардеробная_система_2[артикул],0)),0)))</f>
        <v>3528.35</v>
      </c>
      <c r="I360" s="325">
        <f t="array" ref="I360">H360-H360*$I$13</f>
        <v>3528.35</v>
      </c>
      <c r="J360" s="32"/>
    </row>
    <row r="361" spans="1:10" x14ac:dyDescent="0.25">
      <c r="A361" s="5"/>
      <c r="B361" s="80"/>
      <c r="C361" s="79" t="s">
        <v>955</v>
      </c>
      <c r="D361" s="279" t="s">
        <v>470</v>
      </c>
      <c r="E361" s="279" t="s">
        <v>966</v>
      </c>
      <c r="F361" s="281" t="str">
        <f t="array" ref="F361">INDEX(Гардеробная_система_2[артикул],MATCH('Гардеробная система'!$C361&amp;'Гардеробная система'!$D361&amp;'Гардеробная система'!$E361,Гардеробная_система_2[Название]&amp;Гардеробная_система_2[цвет]&amp;Гардеробная_система_2[страна],0),0)</f>
        <v>WA0341.VP000.BK0PC.CI</v>
      </c>
      <c r="G361" s="279" t="s">
        <v>1015</v>
      </c>
      <c r="H361" s="325">
        <f t="array" ref="H361">IF($D$13=$U$2,INDEX(Гардеробная_система_2[РРЦ Без НДС],MATCH(F361,Гардеробная_система_2[артикул],0)),IF($D$13=$U$1,INDEX(Гардеробная_система_2[РРЦ с НДС],MATCH(F361,Гардеробная_система_2[артикул],0)),IF($D$13=$U$3,INDEX(Гардеробная_система_2[0 НДС],MATCH(F361,Гардеробная_система_2[артикул],0)),0)))</f>
        <v>581.15</v>
      </c>
      <c r="I361" s="325">
        <f t="array" ref="I361">H361-H361*$I$13</f>
        <v>581.15</v>
      </c>
      <c r="J361" s="32"/>
    </row>
    <row r="362" spans="1:10" ht="60" customHeight="1" x14ac:dyDescent="0.25">
      <c r="A362" s="5"/>
      <c r="B362" s="26"/>
      <c r="C362" s="14" t="s">
        <v>2352</v>
      </c>
      <c r="D362" s="615" t="s">
        <v>470</v>
      </c>
      <c r="E362" s="615" t="s">
        <v>2235</v>
      </c>
      <c r="F362" s="617" t="str">
        <f t="array" ref="F362">INDEX(Гардеробная_система_2[артикул],MATCH('Гардеробная система'!$C362&amp;'Гардеробная система'!$D362&amp;'Гардеробная система'!$E362,Гардеробная_система_2[Название]&amp;Гардеробная_система_2[цвет]&amp;Гардеробная_система_2[страна],0),0)</f>
        <v>WA0515.VP000.BK0PC.CG</v>
      </c>
      <c r="G362" s="615" t="s">
        <v>1018</v>
      </c>
      <c r="H362" s="325">
        <f t="array" ref="H362">IF($D$13=$U$2,INDEX(Гардеробная_система_2[РРЦ Без НДС],MATCH(F362,Гардеробная_система_2[артикул],0)),IF($D$13=$U$1,INDEX(Гардеробная_система_2[РРЦ с НДС],MATCH(F362,Гардеробная_система_2[артикул],0)),IF($D$13=$U$3,INDEX(Гардеробная_система_2[0 НДС],MATCH(F362,Гардеробная_система_2[артикул],0)),0)))</f>
        <v>1611.23</v>
      </c>
      <c r="I362" s="325">
        <f t="array" ref="I362">H362-H362*$I$13</f>
        <v>1611.23</v>
      </c>
      <c r="J362" s="32"/>
    </row>
    <row r="363" spans="1:10" ht="60" customHeight="1" x14ac:dyDescent="0.25">
      <c r="A363" s="5"/>
      <c r="B363" s="80"/>
      <c r="C363" s="79" t="s">
        <v>2356</v>
      </c>
      <c r="D363" s="615" t="s">
        <v>470</v>
      </c>
      <c r="E363" s="618" t="s">
        <v>2235</v>
      </c>
      <c r="F363" s="617" t="str">
        <f t="array" ref="F363">INDEX(Гардеробная_система_2[артикул],MATCH('Гардеробная система'!$C363&amp;'Гардеробная система'!$D363&amp;'Гардеробная система'!$E363,Гардеробная_система_2[Название]&amp;Гардеробная_система_2[цвет]&amp;Гардеробная_система_2[страна],0),0)</f>
        <v>WA0516.VP000.BK0PC.CG</v>
      </c>
      <c r="G363" s="618" t="s">
        <v>1018</v>
      </c>
      <c r="H363" s="325">
        <f t="array" ref="H363">IF($D$13=$U$2,INDEX(Гардеробная_система_2[РРЦ Без НДС],MATCH(F363,Гардеробная_система_2[артикул],0)),IF($D$13=$U$1,INDEX(Гардеробная_система_2[РРЦ с НДС],MATCH(F363,Гардеробная_система_2[артикул],0)),IF($D$13=$U$3,INDEX(Гардеробная_система_2[0 НДС],MATCH(F363,Гардеробная_система_2[артикул],0)),0)))</f>
        <v>1530.38</v>
      </c>
      <c r="I363" s="325">
        <f t="array" ref="I363">H363-H363*$I$13</f>
        <v>1530.38</v>
      </c>
      <c r="J363" s="32"/>
    </row>
    <row r="364" spans="1:10" x14ac:dyDescent="0.3">
      <c r="A364" s="5"/>
      <c r="B364" s="99"/>
      <c r="C364" s="81" t="s">
        <v>1016</v>
      </c>
      <c r="D364" s="81"/>
      <c r="E364" s="81"/>
      <c r="F364" s="81"/>
      <c r="G364" s="81"/>
      <c r="H364" s="81"/>
      <c r="I364" s="432"/>
      <c r="J364" s="32"/>
    </row>
    <row r="365" spans="1:10" x14ac:dyDescent="0.25">
      <c r="A365" s="5"/>
      <c r="B365" s="734"/>
      <c r="C365" s="14" t="s">
        <v>1761</v>
      </c>
      <c r="D365" s="468" t="s">
        <v>470</v>
      </c>
      <c r="E365" s="468" t="s">
        <v>965</v>
      </c>
      <c r="F365" s="469" t="str">
        <f t="array" ref="F365">INDEX(Гардеробная_система_2[артикул],MATCH('Гардеробная система'!$C365&amp;'Гардеробная система'!$D365&amp;'Гардеробная система'!$E365,Гардеробная_система_2[Название]&amp;Гардеробная_система_2[цвет]&amp;Гардеробная_система_2[страна],0),0)</f>
        <v>WA0498.VP030.BK0PC.RA</v>
      </c>
      <c r="G365" s="468" t="s">
        <v>999</v>
      </c>
      <c r="H365" s="325">
        <f t="array" ref="H365">IF($D$13=$U$2,INDEX(Гардеробная_система_2[РРЦ Без НДС],MATCH(F365,Гардеробная_система_2[артикул],0)),IF($D$13=$U$1,INDEX(Гардеробная_система_2[РРЦ с НДС],MATCH(F365,Гардеробная_система_2[артикул],0)),IF($D$13=$U$3,INDEX(Гардеробная_система_2[0 НДС],MATCH(F365,Гардеробная_система_2[артикул],0)),0)))</f>
        <v>366.45</v>
      </c>
      <c r="I365" s="325">
        <f t="array" ref="I365">H365-H365*$I$13</f>
        <v>366.45</v>
      </c>
      <c r="J365" s="32"/>
    </row>
    <row r="366" spans="1:10" x14ac:dyDescent="0.25">
      <c r="A366" s="5"/>
      <c r="B366" s="737"/>
      <c r="C366" s="14" t="s">
        <v>1762</v>
      </c>
      <c r="D366" s="466" t="s">
        <v>470</v>
      </c>
      <c r="E366" s="466" t="s">
        <v>965</v>
      </c>
      <c r="F366" s="469" t="str">
        <f t="array" ref="F366">INDEX(Гардеробная_система_2[артикул],MATCH('Гардеробная система'!$C366&amp;'Гардеробная система'!$D366&amp;'Гардеробная система'!$E366,Гардеробная_система_2[Название]&amp;Гардеробная_система_2[цвет]&amp;Гардеробная_система_2[страна],0),0)</f>
        <v>WA0499.VP040.BK0PC.RA</v>
      </c>
      <c r="G366" s="466" t="s">
        <v>999</v>
      </c>
      <c r="H366" s="325">
        <f t="array" ref="H366">IF($D$13=$U$2,INDEX(Гардеробная_система_2[РРЦ Без НДС],MATCH(F366,Гардеробная_система_2[артикул],0)),IF($D$13=$U$1,INDEX(Гардеробная_система_2[РРЦ с НДС],MATCH(F366,Гардеробная_система_2[артикул],0)),IF($D$13=$U$3,INDEX(Гардеробная_система_2[0 НДС],MATCH(F366,Гардеробная_система_2[артикул],0)),0)))</f>
        <v>489.01</v>
      </c>
      <c r="I366" s="325">
        <f t="array" ref="I366">H366-H366*$I$13</f>
        <v>489.01</v>
      </c>
      <c r="J366" s="32"/>
    </row>
    <row r="367" spans="1:10" x14ac:dyDescent="0.25">
      <c r="A367" s="5"/>
      <c r="B367" s="738"/>
      <c r="C367" s="100" t="s">
        <v>782</v>
      </c>
      <c r="D367" s="280" t="s">
        <v>470</v>
      </c>
      <c r="E367" s="280" t="s">
        <v>965</v>
      </c>
      <c r="F367" s="281" t="str">
        <f t="array" ref="F367">INDEX(Гардеробная_система_2[артикул],MATCH('Гардеробная система'!$C367&amp;'Гардеробная система'!$D367&amp;'Гардеробная система'!$E367,Гардеробная_система_2[Название]&amp;Гардеробная_система_2[цвет]&amp;Гардеробная_система_2[страна],0),0)</f>
        <v>WA0336.VP049.BK0PC.RA</v>
      </c>
      <c r="G367" s="280" t="s">
        <v>999</v>
      </c>
      <c r="H367" s="325">
        <f t="array" ref="H367">IF($D$13=$U$2,INDEX(Гардеробная_система_2[РРЦ Без НДС],MATCH(F367,Гардеробная_система_2[артикул],0)),IF($D$13=$U$1,INDEX(Гардеробная_система_2[РРЦ с НДС],MATCH(F367,Гардеробная_система_2[артикул],0)),IF($D$13=$U$3,INDEX(Гардеробная_система_2[0 НДС],MATCH(F367,Гардеробная_система_2[артикул],0)),0)))</f>
        <v>598.82000000000005</v>
      </c>
      <c r="I367" s="325">
        <f t="array" ref="I367">H367-H367*$I$13</f>
        <v>598.82000000000005</v>
      </c>
      <c r="J367" s="32"/>
    </row>
    <row r="368" spans="1:10" x14ac:dyDescent="0.3">
      <c r="A368" s="5"/>
      <c r="B368" s="99"/>
      <c r="C368" s="81" t="s">
        <v>1017</v>
      </c>
      <c r="D368" s="81"/>
      <c r="E368" s="81" t="s">
        <v>603</v>
      </c>
      <c r="F368" s="81" t="s">
        <v>603</v>
      </c>
      <c r="G368" s="81" t="s">
        <v>603</v>
      </c>
      <c r="H368" s="81" t="s">
        <v>603</v>
      </c>
      <c r="I368" s="432" t="s">
        <v>603</v>
      </c>
      <c r="J368" s="32"/>
    </row>
    <row r="369" spans="1:10" x14ac:dyDescent="0.25">
      <c r="A369" s="5"/>
      <c r="B369" s="734"/>
      <c r="C369" s="347" t="s">
        <v>1263</v>
      </c>
      <c r="D369" s="281" t="s">
        <v>470</v>
      </c>
      <c r="E369" s="281" t="s">
        <v>974</v>
      </c>
      <c r="F369" s="281" t="str">
        <f t="array" ref="F369">INDEX(Гардеробная_система_2[артикул],MATCH('Гардеробная система'!$C369&amp;'Гардеробная система'!$D369&amp;'Гардеробная система'!$E369,Гардеробная_система_2[Название]&amp;Гардеробная_система_2[цвет]&amp;Гардеробная_система_2[страна],0),0)</f>
        <v>WA0391.VP008.BK0PC.CH</v>
      </c>
      <c r="G369" s="281" t="s">
        <v>1012</v>
      </c>
      <c r="H369" s="325">
        <f t="array" ref="H369">IF($D$13=$U$2,INDEX(Гардеробная_система_2[РРЦ Без НДС],MATCH(F369,Гардеробная_система_2[артикул],0)),IF($D$13=$U$1,INDEX(Гардеробная_система_2[РРЦ с НДС],MATCH(F369,Гардеробная_система_2[артикул],0)),IF($D$13=$U$3,INDEX(Гардеробная_система_2[0 НДС],MATCH(F369,Гардеробная_система_2[артикул],0)),0)))</f>
        <v>1703.4</v>
      </c>
      <c r="I369" s="325">
        <f t="array" ref="I369">H369-H369*$I$13</f>
        <v>1703.4</v>
      </c>
      <c r="J369" s="32"/>
    </row>
    <row r="370" spans="1:10" x14ac:dyDescent="0.25">
      <c r="A370" s="5"/>
      <c r="B370" s="737"/>
      <c r="C370" s="348" t="s">
        <v>1261</v>
      </c>
      <c r="D370" s="282" t="s">
        <v>470</v>
      </c>
      <c r="E370" s="282" t="s">
        <v>974</v>
      </c>
      <c r="F370" s="281" t="str">
        <f t="array" ref="F370">INDEX(Гардеробная_система_2[артикул],MATCH('Гардеробная система'!$C370&amp;'Гардеробная система'!$D370&amp;'Гардеробная система'!$E370,Гардеробная_система_2[Название]&amp;Гардеробная_система_2[цвет]&amp;Гардеробная_система_2[страна],0),0)</f>
        <v>WA0392.VP018.BK0PC.CH</v>
      </c>
      <c r="G370" s="282" t="s">
        <v>1018</v>
      </c>
      <c r="H370" s="325">
        <f t="array" ref="H370">IF($D$13=$U$2,INDEX(Гардеробная_система_2[РРЦ Без НДС],MATCH(F370,Гардеробная_система_2[артикул],0)),IF($D$13=$U$1,INDEX(Гардеробная_система_2[РРЦ с НДС],MATCH(F370,Гардеробная_система_2[артикул],0)),IF($D$13=$U$3,INDEX(Гардеробная_система_2[0 НДС],MATCH(F370,Гардеробная_система_2[артикул],0)),0)))</f>
        <v>2180.33</v>
      </c>
      <c r="I370" s="325">
        <f t="array" ref="I370">H370-H370*$I$13</f>
        <v>2180.33</v>
      </c>
      <c r="J370" s="32"/>
    </row>
    <row r="371" spans="1:10" x14ac:dyDescent="0.25">
      <c r="A371" s="5"/>
      <c r="B371" s="737"/>
      <c r="C371" s="348" t="s">
        <v>746</v>
      </c>
      <c r="D371" s="282" t="s">
        <v>470</v>
      </c>
      <c r="E371" s="282" t="s">
        <v>974</v>
      </c>
      <c r="F371" s="281" t="str">
        <f t="array" ref="F371">INDEX(Гардеробная_система_2[артикул],MATCH('Гардеробная система'!$C371&amp;'Гардеробная система'!$D371&amp;'Гардеробная система'!$E371,Гардеробная_система_2[Название]&amp;Гардеробная_система_2[цвет]&amp;Гардеробная_система_2[страна],0),0)</f>
        <v>WA0271.VP008.BK0PC.CH</v>
      </c>
      <c r="G371" s="282" t="s">
        <v>1018</v>
      </c>
      <c r="H371" s="325">
        <f t="array" ref="H371">IF($D$13=$U$2,INDEX(Гардеробная_система_2[РРЦ Без НДС],MATCH(F371,Гардеробная_система_2[артикул],0)),IF($D$13=$U$1,INDEX(Гардеробная_система_2[РРЦ с НДС],MATCH(F371,Гардеробная_система_2[артикул],0)),IF($D$13=$U$3,INDEX(Гардеробная_система_2[0 НДС],MATCH(F371,Гардеробная_система_2[артикул],0)),0)))</f>
        <v>2100.7600000000002</v>
      </c>
      <c r="I371" s="325">
        <f t="array" ref="I371">H371-H371*$I$13</f>
        <v>2100.7600000000002</v>
      </c>
      <c r="J371" s="32"/>
    </row>
    <row r="372" spans="1:10" x14ac:dyDescent="0.25">
      <c r="A372" s="5"/>
      <c r="B372" s="737"/>
      <c r="C372" s="348" t="s">
        <v>734</v>
      </c>
      <c r="D372" s="282" t="s">
        <v>470</v>
      </c>
      <c r="E372" s="282" t="s">
        <v>974</v>
      </c>
      <c r="F372" s="281" t="str">
        <f t="array" ref="F372">INDEX(Гардеробная_система_2[артикул],MATCH('Гардеробная система'!$C372&amp;'Гардеробная система'!$D372&amp;'Гардеробная система'!$E372,Гардеробная_система_2[Название]&amp;Гардеробная_система_2[цвет]&amp;Гардеробная_система_2[страна],0),0)</f>
        <v>WA0272.VP018.BK0PC.CH</v>
      </c>
      <c r="G372" s="282" t="s">
        <v>1018</v>
      </c>
      <c r="H372" s="325">
        <f t="array" ref="H372">IF($D$13=$U$2,INDEX(Гардеробная_система_2[РРЦ Без НДС],MATCH(F372,Гардеробная_система_2[артикул],0)),IF($D$13=$U$1,INDEX(Гардеробная_система_2[РРЦ с НДС],MATCH(F372,Гардеробная_система_2[артикул],0)),IF($D$13=$U$3,INDEX(Гардеробная_система_2[0 НДС],MATCH(F372,Гардеробная_система_2[артикул],0)),0)))</f>
        <v>2546.37</v>
      </c>
      <c r="I372" s="325">
        <f t="array" ref="I372">H372-H372*$I$13</f>
        <v>2546.37</v>
      </c>
      <c r="J372" s="32"/>
    </row>
    <row r="373" spans="1:10" x14ac:dyDescent="0.25">
      <c r="A373" s="5"/>
      <c r="B373" s="738"/>
      <c r="C373" s="362" t="s">
        <v>740</v>
      </c>
      <c r="D373" s="279" t="s">
        <v>470</v>
      </c>
      <c r="E373" s="279" t="s">
        <v>974</v>
      </c>
      <c r="F373" s="281" t="str">
        <f t="array" ref="F373">INDEX(Гардеробная_система_2[артикул],MATCH('Гардеробная система'!$C373&amp;'Гардеробная система'!$D373&amp;'Гардеробная система'!$E373,Гардеробная_система_2[Название]&amp;Гардеробная_система_2[цвет]&amp;Гардеробная_система_2[страна],0),0)</f>
        <v>WA0273.VP028.BK0PC.CH</v>
      </c>
      <c r="G373" s="279" t="s">
        <v>998</v>
      </c>
      <c r="H373" s="325">
        <f t="array" ref="H373">IF($D$13=$U$2,INDEX(Гардеробная_система_2[РРЦ Без НДС],MATCH(F373,Гардеробная_система_2[артикул],0)),IF($D$13=$U$1,INDEX(Гардеробная_система_2[РРЦ с НДС],MATCH(F373,Гардеробная_система_2[артикул],0)),IF($D$13=$U$3,INDEX(Гардеробная_система_2[0 НДС],MATCH(F373,Гардеробная_система_2[артикул],0)),0)))</f>
        <v>3787.74</v>
      </c>
      <c r="I373" s="325">
        <f t="array" ref="I373">H373-H373*$I$13</f>
        <v>3787.74</v>
      </c>
      <c r="J373" s="32"/>
    </row>
    <row r="374" spans="1:10" hidden="1" x14ac:dyDescent="0.25">
      <c r="A374" s="5"/>
      <c r="B374" s="622"/>
      <c r="C374" s="362" t="s">
        <v>2363</v>
      </c>
      <c r="D374" s="618" t="s">
        <v>470</v>
      </c>
      <c r="E374" s="618" t="s">
        <v>973</v>
      </c>
      <c r="F374" s="617" t="str">
        <f t="array" ref="F374">INDEX(Гардеробная_система_2[артикул],MATCH('Гардеробная система'!$C374&amp;'Гардеробная система'!$D374&amp;'Гардеробная система'!$E374,Гардеробная_система_2[Название]&amp;Гардеробная_система_2[цвет]&amp;Гардеробная_система_2[страна],0),0)</f>
        <v>WA0492.VP000.BK0PC.CU</v>
      </c>
      <c r="G374" s="618" t="s">
        <v>2367</v>
      </c>
      <c r="H374" s="325">
        <f t="array" ref="H374">IF($D$13=$U$2,INDEX(Гардеробная_система_2[РРЦ Без НДС],MATCH(F374,Гардеробная_система_2[артикул],0)),IF($D$13=$U$1,INDEX(Гардеробная_система_2[РРЦ с НДС],MATCH(F374,Гардеробная_система_2[артикул],0)),IF($D$13=$U$3,INDEX(Гардеробная_система_2[0 НДС],MATCH(F374,Гардеробная_система_2[артикул],0)),0)))</f>
        <v>5775</v>
      </c>
      <c r="I374" s="325">
        <f t="array" ref="I374">H374-H374*$I$13</f>
        <v>5775</v>
      </c>
      <c r="J374" s="32"/>
    </row>
    <row r="375" spans="1:10" x14ac:dyDescent="0.3">
      <c r="A375" s="5"/>
      <c r="B375" s="94"/>
      <c r="C375" s="76" t="s">
        <v>1019</v>
      </c>
      <c r="D375" s="76" t="s">
        <v>603</v>
      </c>
      <c r="E375" s="76" t="s">
        <v>603</v>
      </c>
      <c r="F375" s="76" t="s">
        <v>603</v>
      </c>
      <c r="G375" s="76" t="s">
        <v>603</v>
      </c>
      <c r="H375" s="76" t="s">
        <v>603</v>
      </c>
      <c r="I375" s="77" t="s">
        <v>603</v>
      </c>
      <c r="J375" s="32"/>
    </row>
    <row r="376" spans="1:10" x14ac:dyDescent="0.25">
      <c r="A376" s="5"/>
      <c r="B376" s="734"/>
      <c r="C376" s="347" t="s">
        <v>1265</v>
      </c>
      <c r="D376" s="281" t="s">
        <v>470</v>
      </c>
      <c r="E376" s="281" t="s">
        <v>966</v>
      </c>
      <c r="F376" s="281" t="str">
        <f t="array" ref="F376">INDEX(Гардеробная_система_2[артикул],MATCH('Гардеробная система'!$C376&amp;'Гардеробная система'!$D376&amp;'Гардеробная система'!$E376,Гардеробная_система_2[Название]&amp;Гардеробная_система_2[цвет]&amp;Гардеробная_система_2[страна],0),0)</f>
        <v>WA0410.VP045.BK0PC.CI</v>
      </c>
      <c r="G376" s="582" t="s">
        <v>1011</v>
      </c>
      <c r="H376" s="325">
        <f t="array" ref="H376">IF($D$13=$U$2,INDEX(Гардеробная_система_2[РРЦ Без НДС],MATCH(F376,Гардеробная_система_2[артикул],0)),IF($D$13=$U$1,INDEX(Гардеробная_система_2[РРЦ с НДС],MATCH(F376,Гардеробная_система_2[артикул],0)),IF($D$13=$U$3,INDEX(Гардеробная_система_2[0 НДС],MATCH(F376,Гардеробная_система_2[артикул],0)),0)))</f>
        <v>4996.7</v>
      </c>
      <c r="I376" s="325">
        <f t="array" ref="I376">H376-H376*$I$13</f>
        <v>4996.7</v>
      </c>
      <c r="J376" s="32"/>
    </row>
    <row r="377" spans="1:10" x14ac:dyDescent="0.25">
      <c r="A377" s="5"/>
      <c r="B377" s="737"/>
      <c r="C377" s="435" t="s">
        <v>683</v>
      </c>
      <c r="D377" s="430" t="s">
        <v>470</v>
      </c>
      <c r="E377" s="430" t="s">
        <v>966</v>
      </c>
      <c r="F377" s="484" t="str">
        <f t="array" ref="F377">INDEX(Гардеробная_система_2[артикул],MATCH('Гардеробная система'!$C377&amp;'Гардеробная система'!$D377&amp;'Гардеробная система'!$E377,Гардеробная_система_2[Название]&amp;Гардеробная_система_2[цвет]&amp;Гардеробная_система_2[страна],0),0)</f>
        <v>WA0337.VP055.BK0PC.CI</v>
      </c>
      <c r="G377" s="575" t="s">
        <v>1011</v>
      </c>
      <c r="H377" s="431">
        <f t="array" ref="H377">IF($D$13=$U$2,INDEX(Гардеробная_система_2[РРЦ Без НДС],MATCH(F377,Гардеробная_система_2[артикул],0)),IF($D$13=$U$1,INDEX(Гардеробная_система_2[РРЦ с НДС],MATCH(F377,Гардеробная_система_2[артикул],0)),IF($D$13=$U$3,INDEX(Гардеробная_система_2[0 НДС],MATCH(F377,Гардеробная_система_2[артикул],0)),0)))</f>
        <v>5328.07</v>
      </c>
      <c r="I377" s="431">
        <f t="array" ref="I377">H377-H377*$I$13</f>
        <v>5328.07</v>
      </c>
      <c r="J377" s="32"/>
    </row>
    <row r="378" spans="1:10" x14ac:dyDescent="0.25">
      <c r="A378" s="5"/>
      <c r="B378" s="737"/>
      <c r="C378" s="348" t="s">
        <v>1267</v>
      </c>
      <c r="D378" s="282" t="s">
        <v>470</v>
      </c>
      <c r="E378" s="282" t="s">
        <v>966</v>
      </c>
      <c r="F378" s="281" t="str">
        <f t="array" ref="F378">INDEX(Гардеробная_система_2[артикул],MATCH('Гардеробная система'!$C378&amp;'Гардеробная система'!$D378&amp;'Гардеробная система'!$E378,Гардеробная_система_2[Название]&amp;Гардеробная_система_2[цвет]&amp;Гардеробная_система_2[страна],0),0)</f>
        <v>WA0411.VP060.BK0PC.CI</v>
      </c>
      <c r="G378" s="575" t="s">
        <v>1011</v>
      </c>
      <c r="H378" s="325">
        <f t="array" ref="H378">IF($D$13=$U$2,INDEX(Гардеробная_система_2[РРЦ Без НДС],MATCH(F378,Гардеробная_система_2[артикул],0)),IF($D$13=$U$1,INDEX(Гардеробная_система_2[РРЦ с НДС],MATCH(F378,Гардеробная_система_2[артикул],0)),IF($D$13=$U$3,INDEX(Гардеробная_система_2[0 НДС],MATCH(F378,Гардеробная_система_2[артикул],0)),0)))</f>
        <v>5797.8</v>
      </c>
      <c r="I378" s="325">
        <f t="array" ref="I378">H378-H378*$I$13</f>
        <v>5797.8</v>
      </c>
      <c r="J378" s="32"/>
    </row>
    <row r="379" spans="1:10" x14ac:dyDescent="0.25">
      <c r="A379" s="5"/>
      <c r="B379" s="737"/>
      <c r="C379" s="361" t="s">
        <v>1269</v>
      </c>
      <c r="D379" s="282" t="s">
        <v>470</v>
      </c>
      <c r="E379" s="282" t="s">
        <v>966</v>
      </c>
      <c r="F379" s="197" t="str">
        <f t="array" ref="F379">INDEX(Гардеробная_система_2[артикул],MATCH('Гардеробная система'!$C379&amp;'Гардеробная система'!$D379&amp;'Гардеробная система'!$E379,Гардеробная_система_2[Название]&amp;Гардеробная_система_2[цвет]&amp;Гардеробная_система_2[страна],0),0)</f>
        <v>WA0393.VP045.BK0PC.CI</v>
      </c>
      <c r="G379" s="575" t="s">
        <v>1011</v>
      </c>
      <c r="H379" s="325">
        <f t="array" ref="H379">IF($D$13=$U$2,INDEX(Гардеробная_система_2[РРЦ Без НДС],MATCH(F379,Гардеробная_система_2[артикул],0)),IF($D$13=$U$1,INDEX(Гардеробная_система_2[РРЦ с НДС],MATCH(F379,Гардеробная_система_2[артикул],0)),IF($D$13=$U$3,INDEX(Гардеробная_система_2[0 НДС],MATCH(F379,Гардеробная_система_2[артикул],0)),0)))</f>
        <v>10930.26</v>
      </c>
      <c r="I379" s="325">
        <f t="array" ref="I379">H379-H379*$I$13</f>
        <v>10930.26</v>
      </c>
      <c r="J379" s="32"/>
    </row>
    <row r="380" spans="1:10" x14ac:dyDescent="0.25">
      <c r="A380" s="5"/>
      <c r="B380" s="738"/>
      <c r="C380" s="361" t="s">
        <v>679</v>
      </c>
      <c r="D380" s="282" t="s">
        <v>470</v>
      </c>
      <c r="E380" s="282" t="s">
        <v>966</v>
      </c>
      <c r="F380" s="281" t="str">
        <f t="array" ref="F380">INDEX(Гардеробная_система_2[артикул],MATCH('Гардеробная система'!$C380&amp;'Гардеробная система'!$D380&amp;'Гардеробная система'!$E380,Гардеробная_система_2[Название]&amp;Гардеробная_система_2[цвет]&amp;Гардеробная_система_2[страна],0),0)</f>
        <v>WA0385.VP060.BK0PC.CI</v>
      </c>
      <c r="G380" s="575" t="s">
        <v>1011</v>
      </c>
      <c r="H380" s="325">
        <f t="array" ref="H380">IF($D$13=$U$2,INDEX(Гардеробная_система_2[РРЦ Без НДС],MATCH(F380,Гардеробная_система_2[артикул],0)),IF($D$13=$U$1,INDEX(Гардеробная_система_2[РРЦ с НДС],MATCH(F380,Гардеробная_система_2[артикул],0)),IF($D$13=$U$3,INDEX(Гардеробная_система_2[0 НДС],MATCH(F380,Гардеробная_система_2[артикул],0)),0)))</f>
        <v>11609.16</v>
      </c>
      <c r="I380" s="325">
        <f t="array" ref="I380">H380-H380*$I$13</f>
        <v>11609.16</v>
      </c>
      <c r="J380" s="32"/>
    </row>
    <row r="381" spans="1:10" x14ac:dyDescent="0.25">
      <c r="A381" s="5"/>
      <c r="B381" s="734"/>
      <c r="C381" s="348" t="s">
        <v>1271</v>
      </c>
      <c r="D381" s="282" t="s">
        <v>470</v>
      </c>
      <c r="E381" s="282" t="s">
        <v>966</v>
      </c>
      <c r="F381" s="281" t="str">
        <f t="array" ref="F381">INDEX(Гардеробная_система_2[артикул],MATCH('Гардеробная система'!$C381&amp;'Гардеробная система'!$D381&amp;'Гардеробная система'!$E381,Гардеробная_система_2[Название]&amp;Гардеробная_система_2[цвет]&amp;Гардеробная_система_2[страна],0),0)</f>
        <v>WA0412.VP045.BK0PC.CI</v>
      </c>
      <c r="G381" s="575" t="s">
        <v>1011</v>
      </c>
      <c r="H381" s="325">
        <f t="array" ref="H381">IF($D$13=$U$2,INDEX(Гардеробная_система_2[РРЦ Без НДС],MATCH(F381,Гардеробная_система_2[артикул],0)),IF($D$13=$U$1,INDEX(Гардеробная_система_2[РРЦ с НДС],MATCH(F381,Гардеробная_система_2[артикул],0)),IF($D$13=$U$3,INDEX(Гардеробная_система_2[0 НДС],MATCH(F381,Гардеробная_система_2[артикул],0)),0)))</f>
        <v>4589.3599999999997</v>
      </c>
      <c r="I381" s="325">
        <f t="array" ref="I381">H381-H381*$I$13</f>
        <v>4589.3599999999997</v>
      </c>
      <c r="J381" s="32"/>
    </row>
    <row r="382" spans="1:10" x14ac:dyDescent="0.25">
      <c r="A382" s="5"/>
      <c r="B382" s="737"/>
      <c r="C382" s="348" t="s">
        <v>1273</v>
      </c>
      <c r="D382" s="282" t="s">
        <v>470</v>
      </c>
      <c r="E382" s="282" t="s">
        <v>966</v>
      </c>
      <c r="F382" s="281" t="str">
        <f t="array" ref="F382">INDEX(Гардеробная_система_2[артикул],MATCH('Гардеробная система'!$C382&amp;'Гардеробная система'!$D382&amp;'Гардеробная система'!$E382,Гардеробная_система_2[Название]&amp;Гардеробная_система_2[цвет]&amp;Гардеробная_система_2[страна],0),0)</f>
        <v>WA0413.VP060.BK0PC.CI</v>
      </c>
      <c r="G382" s="575" t="s">
        <v>1011</v>
      </c>
      <c r="H382" s="325">
        <f t="array" ref="H382">IF($D$13=$U$2,INDEX(Гардеробная_система_2[РРЦ Без НДС],MATCH(F382,Гардеробная_система_2[артикул],0)),IF($D$13=$U$1,INDEX(Гардеробная_система_2[РРЦ с НДС],MATCH(F382,Гардеробная_система_2[артикул],0)),IF($D$13=$U$3,INDEX(Гардеробная_система_2[0 НДС],MATCH(F382,Гардеробная_система_2[артикул],0)),0)))</f>
        <v>5159.6400000000003</v>
      </c>
      <c r="I382" s="325">
        <f t="array" ref="I382">H382-H382*$I$13</f>
        <v>5159.6400000000003</v>
      </c>
      <c r="J382" s="32"/>
    </row>
    <row r="383" spans="1:10" x14ac:dyDescent="0.25">
      <c r="A383" s="5"/>
      <c r="B383" s="737"/>
      <c r="C383" s="361" t="s">
        <v>1275</v>
      </c>
      <c r="D383" s="282" t="s">
        <v>470</v>
      </c>
      <c r="E383" s="282" t="s">
        <v>966</v>
      </c>
      <c r="F383" s="281" t="str">
        <f t="array" ref="F383">INDEX(Гардеробная_система_2[артикул],MATCH('Гардеробная система'!$C383&amp;'Гардеробная система'!$D383&amp;'Гардеробная система'!$E383,Гардеробная_система_2[Название]&amp;Гардеробная_система_2[цвет]&amp;Гардеробная_система_2[страна],0),0)</f>
        <v>WA0394.VP045.BK0PC.CI</v>
      </c>
      <c r="G383" s="575" t="s">
        <v>1011</v>
      </c>
      <c r="H383" s="325">
        <f t="array" ref="H383">IF($D$13=$U$2,INDEX(Гардеробная_система_2[РРЦ Без НДС],MATCH(F383,Гардеробная_система_2[артикул],0)),IF($D$13=$U$1,INDEX(Гардеробная_система_2[РРЦ с НДС],MATCH(F383,Гардеробная_система_2[артикул],0)),IF($D$13=$U$3,INDEX(Гардеробная_система_2[0 НДС],MATCH(F383,Гардеробная_система_2[артикул],0)),0)))</f>
        <v>10998.15</v>
      </c>
      <c r="I383" s="325">
        <f t="array" ref="I383">H383-H383*$I$13</f>
        <v>10998.15</v>
      </c>
      <c r="J383" s="32"/>
    </row>
    <row r="384" spans="1:10" x14ac:dyDescent="0.25">
      <c r="A384" s="5"/>
      <c r="B384" s="738"/>
      <c r="C384" s="361" t="s">
        <v>818</v>
      </c>
      <c r="D384" s="282" t="s">
        <v>470</v>
      </c>
      <c r="E384" s="282" t="s">
        <v>966</v>
      </c>
      <c r="F384" s="281" t="str">
        <f t="array" ref="F384">INDEX(Гардеробная_система_2[артикул],MATCH('Гардеробная система'!$C384&amp;'Гардеробная система'!$D384&amp;'Гардеробная система'!$E384,Гардеробная_система_2[Название]&amp;Гардеробная_система_2[цвет]&amp;Гардеробная_система_2[страна],0),0)</f>
        <v>WA0386.VP060.BK0PC.CI</v>
      </c>
      <c r="G384" s="575" t="s">
        <v>1011</v>
      </c>
      <c r="H384" s="325">
        <f t="array" ref="H384">IF($D$13=$U$2,INDEX(Гардеробная_система_2[РРЦ Без НДС],MATCH(F384,Гардеробная_система_2[артикул],0)),IF($D$13=$U$1,INDEX(Гардеробная_система_2[РРЦ с НДС],MATCH(F384,Гардеробная_система_2[артикул],0)),IF($D$13=$U$3,INDEX(Гардеробная_система_2[0 НДС],MATCH(F384,Гардеробная_система_2[артикул],0)),0)))</f>
        <v>11690.64</v>
      </c>
      <c r="I384" s="325">
        <f t="array" ref="I384">H384-H384*$I$13</f>
        <v>11690.64</v>
      </c>
      <c r="J384" s="32"/>
    </row>
    <row r="385" spans="1:10" x14ac:dyDescent="0.25">
      <c r="A385" s="5"/>
      <c r="B385" s="734"/>
      <c r="C385" s="348" t="s">
        <v>1277</v>
      </c>
      <c r="D385" s="282" t="s">
        <v>470</v>
      </c>
      <c r="E385" s="282" t="s">
        <v>966</v>
      </c>
      <c r="F385" s="281" t="str">
        <f t="array" ref="F385">INDEX(Гардеробная_система_2[артикул],MATCH('Гардеробная система'!$C385&amp;'Гардеробная система'!$D385&amp;'Гардеробная система'!$E385,Гардеробная_система_2[Название]&amp;Гардеробная_система_2[цвет]&amp;Гардеробная_система_2[страна],0),0)</f>
        <v>WA0389.VP045.BK0PC.CI</v>
      </c>
      <c r="G385" s="575" t="s">
        <v>1011</v>
      </c>
      <c r="H385" s="325">
        <f t="array" ref="H385">IF($D$13=$U$2,INDEX(Гардеробная_система_2[РРЦ Без НДС],MATCH(F385,Гардеробная_система_2[артикул],0)),IF($D$13=$U$1,INDEX(Гардеробная_система_2[РРЦ с НДС],MATCH(F385,Гардеробная_система_2[артикул],0)),IF($D$13=$U$3,INDEX(Гардеробная_система_2[0 НДС],MATCH(F385,Гардеробная_система_2[артикул],0)),0)))</f>
        <v>3733.95</v>
      </c>
      <c r="I385" s="325">
        <f t="array" ref="I385">H385-H385*$I$13</f>
        <v>3733.95</v>
      </c>
      <c r="J385" s="32"/>
    </row>
    <row r="386" spans="1:10" x14ac:dyDescent="0.25">
      <c r="A386" s="5"/>
      <c r="B386" s="737"/>
      <c r="C386" s="362" t="s">
        <v>1279</v>
      </c>
      <c r="D386" s="279" t="s">
        <v>470</v>
      </c>
      <c r="E386" s="279" t="s">
        <v>966</v>
      </c>
      <c r="F386" s="281" t="str">
        <f t="array" ref="F386">INDEX(Гардеробная_система_2[артикул],MATCH('Гардеробная система'!$C386&amp;'Гардеробная система'!$D386&amp;'Гардеробная система'!$E386,Гардеробная_система_2[Название]&amp;Гардеробная_система_2[цвет]&amp;Гардеробная_система_2[страна],0),0)</f>
        <v>WA0387.VP060.BK0PC.CI</v>
      </c>
      <c r="G386" s="581" t="s">
        <v>1011</v>
      </c>
      <c r="H386" s="325">
        <f t="array" ref="H386">IF($D$13=$U$2,INDEX(Гардеробная_система_2[РРЦ Без НДС],MATCH(F386,Гардеробная_система_2[артикул],0)),IF($D$13=$U$1,INDEX(Гардеробная_система_2[РРЦ с НДС],MATCH(F386,Гардеробная_система_2[артикул],0)),IF($D$13=$U$3,INDEX(Гардеробная_система_2[0 НДС],MATCH(F386,Гардеробная_система_2[артикул],0)),0)))</f>
        <v>4412.8500000000004</v>
      </c>
      <c r="I386" s="325">
        <f t="array" ref="I386">H386-H386*$I$13</f>
        <v>4412.8500000000004</v>
      </c>
      <c r="J386" s="32"/>
    </row>
    <row r="387" spans="1:10" x14ac:dyDescent="0.25">
      <c r="A387" s="5"/>
      <c r="B387" s="737"/>
      <c r="C387" s="361" t="s">
        <v>1281</v>
      </c>
      <c r="D387" s="282" t="s">
        <v>470</v>
      </c>
      <c r="E387" s="282" t="s">
        <v>966</v>
      </c>
      <c r="F387" s="281" t="str">
        <f t="array" ref="F387">INDEX(Гардеробная_система_2[артикул],MATCH('Гардеробная система'!$C387&amp;'Гардеробная система'!$D387&amp;'Гардеробная система'!$E387,Гардеробная_система_2[Название]&amp;Гардеробная_система_2[цвет]&amp;Гардеробная_система_2[страна],0),0)</f>
        <v>WA0390.VP045.BK0PC.CI</v>
      </c>
      <c r="G387" s="575" t="s">
        <v>1011</v>
      </c>
      <c r="H387" s="325">
        <f t="array" ref="H387">IF($D$13=$U$2,INDEX(Гардеробная_система_2[РРЦ Без НДС],MATCH(F387,Гардеробная_система_2[артикул],0)),IF($D$13=$U$1,INDEX(Гардеробная_система_2[РРЦ с НДС],MATCH(F387,Гардеробная_система_2[артикул],0)),IF($D$13=$U$3,INDEX(Гардеробная_система_2[0 НДС],MATCH(F387,Гардеробная_система_2[артикул],0)),0)))</f>
        <v>10778.19</v>
      </c>
      <c r="I387" s="325">
        <f t="array" ref="I387">H387-H387*$I$13</f>
        <v>10778.19</v>
      </c>
      <c r="J387" s="32"/>
    </row>
    <row r="388" spans="1:10" x14ac:dyDescent="0.25">
      <c r="A388" s="5"/>
      <c r="B388" s="738"/>
      <c r="C388" s="360" t="s">
        <v>932</v>
      </c>
      <c r="D388" s="279" t="s">
        <v>470</v>
      </c>
      <c r="E388" s="279" t="s">
        <v>966</v>
      </c>
      <c r="F388" s="281" t="str">
        <f t="array" ref="F388">INDEX(Гардеробная_система_2[артикул],MATCH('Гардеробная система'!$C388&amp;'Гардеробная система'!$D388&amp;'Гардеробная система'!$E388,Гардеробная_система_2[Название]&amp;Гардеробная_система_2[цвет]&amp;Гардеробная_система_2[страна],0),0)</f>
        <v>WA0371.VP060.BK0PC.CI</v>
      </c>
      <c r="G388" s="581" t="s">
        <v>1011</v>
      </c>
      <c r="H388" s="325">
        <f t="array" ref="H388">IF($D$13=$U$2,INDEX(Гардеробная_система_2[РРЦ Без НДС],MATCH(F388,Гардеробная_система_2[артикул],0)),IF($D$13=$U$1,INDEX(Гардеробная_система_2[РРЦ с НДС],MATCH(F388,Гардеробная_система_2[артикул],0)),IF($D$13=$U$3,INDEX(Гардеробная_система_2[0 НДС],MATCH(F388,Гардеробная_система_2[артикул],0)),0)))</f>
        <v>10987.28</v>
      </c>
      <c r="I388" s="325">
        <f t="array" ref="I388">H388-H388*$I$13</f>
        <v>10987.28</v>
      </c>
      <c r="J388" s="32"/>
    </row>
    <row r="389" spans="1:10" x14ac:dyDescent="0.3">
      <c r="A389" s="5"/>
      <c r="B389" s="94"/>
      <c r="C389" s="76" t="s">
        <v>1020</v>
      </c>
      <c r="D389" s="76" t="s">
        <v>603</v>
      </c>
      <c r="E389" s="76" t="s">
        <v>603</v>
      </c>
      <c r="F389" s="76" t="s">
        <v>603</v>
      </c>
      <c r="G389" s="76" t="s">
        <v>603</v>
      </c>
      <c r="H389" s="76" t="s">
        <v>603</v>
      </c>
      <c r="I389" s="77" t="s">
        <v>603</v>
      </c>
      <c r="J389" s="32"/>
    </row>
    <row r="390" spans="1:10" x14ac:dyDescent="0.25">
      <c r="A390" s="5"/>
      <c r="B390" s="734"/>
      <c r="C390" s="647" t="s">
        <v>1467</v>
      </c>
      <c r="D390" s="645" t="s">
        <v>470</v>
      </c>
      <c r="E390" s="645" t="s">
        <v>616</v>
      </c>
      <c r="F390" s="645" t="str">
        <f t="array" ref="F390">INDEX(Гардеробная_система_2[артикул],MATCH('Гардеробная система'!$C390&amp;'Гардеробная система'!$D390&amp;'Гардеробная система'!$E390,Гардеробная_система_2[Название]&amp;Гардеробная_система_2[цвет]&amp;Гардеробная_система_2[страна],0),0)</f>
        <v>WD0418.VP045.BK0PC.RU</v>
      </c>
      <c r="G390" s="784" t="s">
        <v>1011</v>
      </c>
      <c r="H390" s="349">
        <f t="array" ref="H390">IF($D$13=$U$2,INDEX(Гардеробная_система_2[РРЦ Без НДС],MATCH(F390,Гардеробная_система_2[артикул],0)),IF($D$13=$U$1,INDEX(Гардеробная_система_2[РРЦ с НДС],MATCH(F390,Гардеробная_система_2[артикул],0)),IF($D$13=$U$3,INDEX(Гардеробная_система_2[0 НДС],MATCH(F390,Гардеробная_система_2[артикул],0)),0)))</f>
        <v>10873.98</v>
      </c>
      <c r="I390" s="349">
        <f t="array" ref="I390">H390-H390*$I$13</f>
        <v>10873.98</v>
      </c>
      <c r="J390" s="32"/>
    </row>
    <row r="391" spans="1:10" x14ac:dyDescent="0.25">
      <c r="A391" s="5"/>
      <c r="B391" s="737"/>
      <c r="C391" s="482" t="s">
        <v>1468</v>
      </c>
      <c r="D391" s="199" t="s">
        <v>470</v>
      </c>
      <c r="E391" s="199" t="s">
        <v>616</v>
      </c>
      <c r="F391" s="645" t="str">
        <f t="array" ref="F391">INDEX(Гардеробная_система_2[артикул],MATCH('Гардеробная система'!$C391&amp;'Гардеробная система'!$D391&amp;'Гардеробная система'!$E391,Гардеробная_система_2[Название]&amp;Гардеробная_система_2[цвет]&amp;Гардеробная_система_2[страна],0),0)</f>
        <v>WD0417.VP045.BK0PC.RU</v>
      </c>
      <c r="G391" s="785"/>
      <c r="H391" s="349">
        <f t="array" ref="H391">IF($D$13=$U$2,INDEX(Гардеробная_система_2[РРЦ Без НДС],MATCH(F391,Гардеробная_система_2[артикул],0)),IF($D$13=$U$1,INDEX(Гардеробная_система_2[РРЦ с НДС],MATCH(F391,Гардеробная_система_2[артикул],0)),IF($D$13=$U$3,INDEX(Гардеробная_система_2[0 НДС],MATCH(F391,Гардеробная_система_2[артикул],0)),0)))</f>
        <v>10873.98</v>
      </c>
      <c r="I391" s="349">
        <f t="array" ref="I391">H391-H391*$I$13</f>
        <v>10873.98</v>
      </c>
      <c r="J391" s="32"/>
    </row>
    <row r="392" spans="1:10" x14ac:dyDescent="0.25">
      <c r="A392" s="5"/>
      <c r="B392" s="737"/>
      <c r="C392" s="647" t="s">
        <v>1469</v>
      </c>
      <c r="D392" s="645" t="s">
        <v>470</v>
      </c>
      <c r="E392" s="645" t="s">
        <v>616</v>
      </c>
      <c r="F392" s="645" t="str">
        <f t="array" ref="F392">INDEX(Гардеробная_система_2[артикул],MATCH('Гардеробная система'!$C392&amp;'Гардеробная система'!$D392&amp;'Гардеробная система'!$E392,Гардеробная_система_2[Название]&amp;Гардеробная_система_2[цвет]&amp;Гардеробная_система_2[страна],0),0)</f>
        <v>WD0402.VP045.BK0PC.RU</v>
      </c>
      <c r="G392" s="785"/>
      <c r="H392" s="349">
        <f t="array" ref="H392">IF($D$13=$U$2,INDEX(Гардеробная_система_2[РРЦ Без НДС],MATCH(F392,Гардеробная_система_2[артикул],0)),IF($D$13=$U$1,INDEX(Гардеробная_система_2[РРЦ с НДС],MATCH(F392,Гардеробная_система_2[артикул],0)),IF($D$13=$U$3,INDEX(Гардеробная_система_2[0 НДС],MATCH(F392,Гардеробная_система_2[артикул],0)),0)))</f>
        <v>15010.81</v>
      </c>
      <c r="I392" s="349">
        <f t="array" ref="I392">H392-H392*$I$13</f>
        <v>15010.81</v>
      </c>
      <c r="J392" s="32"/>
    </row>
    <row r="393" spans="1:10" x14ac:dyDescent="0.25">
      <c r="A393" s="5"/>
      <c r="B393" s="737"/>
      <c r="C393" s="482" t="s">
        <v>1470</v>
      </c>
      <c r="D393" s="199" t="s">
        <v>470</v>
      </c>
      <c r="E393" s="199" t="s">
        <v>616</v>
      </c>
      <c r="F393" s="645" t="str">
        <f t="array" ref="F393">INDEX(Гардеробная_система_2[артикул],MATCH('Гардеробная система'!$C393&amp;'Гардеробная система'!$D393&amp;'Гардеробная система'!$E393,Гардеробная_система_2[Название]&amp;Гардеробная_система_2[цвет]&amp;Гардеробная_система_2[страна],0),0)</f>
        <v>WD0401.VP045.BK0PC.RU</v>
      </c>
      <c r="G393" s="785"/>
      <c r="H393" s="349">
        <f t="array" ref="H393">IF($D$13=$U$2,INDEX(Гардеробная_система_2[РРЦ Без НДС],MATCH(F393,Гардеробная_система_2[артикул],0)),IF($D$13=$U$1,INDEX(Гардеробная_система_2[РРЦ с НДС],MATCH(F393,Гардеробная_система_2[артикул],0)),IF($D$13=$U$3,INDEX(Гардеробная_система_2[0 НДС],MATCH(F393,Гардеробная_система_2[артикул],0)),0)))</f>
        <v>15010.81</v>
      </c>
      <c r="I393" s="349">
        <f t="array" ref="I393">H393-H393*$I$13</f>
        <v>15010.81</v>
      </c>
      <c r="J393" s="32"/>
    </row>
    <row r="394" spans="1:10" x14ac:dyDescent="0.25">
      <c r="A394" s="5"/>
      <c r="B394" s="737"/>
      <c r="C394" s="647" t="s">
        <v>970</v>
      </c>
      <c r="D394" s="645" t="s">
        <v>470</v>
      </c>
      <c r="E394" s="645" t="s">
        <v>616</v>
      </c>
      <c r="F394" s="645" t="str">
        <f t="array" ref="F394">INDEX(Гардеробная_система_2[артикул],MATCH('Гардеробная система'!$C394&amp;'Гардеробная система'!$D394&amp;'Гардеробная система'!$E394,Гардеробная_система_2[Название]&amp;Гардеробная_система_2[цвет]&amp;Гардеробная_система_2[страна],0),0)</f>
        <v>WD0363.VP060.BK0PC.RU</v>
      </c>
      <c r="G394" s="785"/>
      <c r="H394" s="349">
        <f t="array" ref="H394">IF($D$13=$U$2,INDEX(Гардеробная_система_2[РРЦ Без НДС],MATCH(F394,Гардеробная_система_2[артикул],0)),IF($D$13=$U$1,INDEX(Гардеробная_система_2[РРЦ с НДС],MATCH(F394,Гардеробная_система_2[артикул],0)),IF($D$13=$U$3,INDEX(Гардеробная_система_2[0 НДС],MATCH(F394,Гардеробная_система_2[артикул],0)),0)))</f>
        <v>14980.51</v>
      </c>
      <c r="I394" s="349">
        <f t="array" ref="I394">H394-H394*$I$13</f>
        <v>14980.51</v>
      </c>
      <c r="J394" s="32"/>
    </row>
    <row r="395" spans="1:10" x14ac:dyDescent="0.25">
      <c r="A395" s="5"/>
      <c r="B395" s="738"/>
      <c r="C395" s="482" t="s">
        <v>971</v>
      </c>
      <c r="D395" s="199" t="s">
        <v>470</v>
      </c>
      <c r="E395" s="199" t="s">
        <v>616</v>
      </c>
      <c r="F395" s="645" t="str">
        <f t="array" ref="F395">INDEX(Гардеробная_система_2[артикул],MATCH('Гардеробная система'!$C395&amp;'Гардеробная система'!$D395&amp;'Гардеробная система'!$E395,Гардеробная_система_2[Название]&amp;Гардеробная_система_2[цвет]&amp;Гардеробная_система_2[страна],0),0)</f>
        <v>WD0362.VP060.BK0PC.RU</v>
      </c>
      <c r="G395" s="786"/>
      <c r="H395" s="349">
        <f t="array" ref="H395">IF($D$13=$U$2,INDEX(Гардеробная_система_2[РРЦ Без НДС],MATCH(F395,Гардеробная_система_2[артикул],0)),IF($D$13=$U$1,INDEX(Гардеробная_система_2[РРЦ с НДС],MATCH(F395,Гардеробная_система_2[артикул],0)),IF($D$13=$U$3,INDEX(Гардеробная_система_2[0 НДС],MATCH(F395,Гардеробная_система_2[артикул],0)),0)))</f>
        <v>14980.51</v>
      </c>
      <c r="I395" s="349">
        <f t="array" ref="I395">H395-H395*$I$13</f>
        <v>14980.51</v>
      </c>
      <c r="J395" s="32"/>
    </row>
    <row r="396" spans="1:10" x14ac:dyDescent="0.25">
      <c r="A396" s="5"/>
      <c r="B396" s="734"/>
      <c r="C396" s="348" t="s">
        <v>1479</v>
      </c>
      <c r="D396" s="355" t="s">
        <v>470</v>
      </c>
      <c r="E396" s="355" t="s">
        <v>616</v>
      </c>
      <c r="F396" s="356" t="str">
        <f t="array" ref="F396">INDEX(Гардеробная_система_2[артикул],MATCH('Гардеробная система'!$C396&amp;'Гардеробная система'!$D396&amp;'Гардеробная система'!$E396,Гардеробная_система_2[Название]&amp;Гардеробная_система_2[цвет]&amp;Гардеробная_система_2[страна],0),0)</f>
        <v>WD0415.VP045.BK0PC.RU</v>
      </c>
      <c r="G396" s="756" t="s">
        <v>1011</v>
      </c>
      <c r="H396" s="325">
        <f t="array" ref="H396">IF($D$13=$U$2,INDEX(Гардеробная_система_2[РРЦ Без НДС],MATCH(F396,Гардеробная_система_2[артикул],0)),IF($D$13=$U$1,INDEX(Гардеробная_система_2[РРЦ с НДС],MATCH(F396,Гардеробная_система_2[артикул],0)),IF($D$13=$U$3,INDEX(Гардеробная_система_2[0 НДС],MATCH(F396,Гардеробная_система_2[артикул],0)),0)))</f>
        <v>8175.75</v>
      </c>
      <c r="I396" s="325">
        <f t="array" ref="I396">H396-H396*$I$13</f>
        <v>8175.75</v>
      </c>
      <c r="J396" s="32"/>
    </row>
    <row r="397" spans="1:10" x14ac:dyDescent="0.25">
      <c r="A397" s="5"/>
      <c r="B397" s="737"/>
      <c r="C397" s="362" t="s">
        <v>1480</v>
      </c>
      <c r="D397" s="357" t="s">
        <v>470</v>
      </c>
      <c r="E397" s="357" t="s">
        <v>616</v>
      </c>
      <c r="F397" s="356" t="str">
        <f t="array" ref="F397">INDEX(Гардеробная_система_2[артикул],MATCH('Гардеробная система'!$C397&amp;'Гардеробная система'!$D397&amp;'Гардеробная система'!$E397,Гардеробная_система_2[Название]&amp;Гардеробная_система_2[цвет]&amp;Гардеробная_система_2[страна],0),0)</f>
        <v>WD0414.VP045.BK0PC.RU</v>
      </c>
      <c r="G397" s="757"/>
      <c r="H397" s="325">
        <f t="array" ref="H397">IF($D$13=$U$2,INDEX(Гардеробная_система_2[РРЦ Без НДС],MATCH(F397,Гардеробная_система_2[артикул],0)),IF($D$13=$U$1,INDEX(Гардеробная_система_2[РРЦ с НДС],MATCH(F397,Гардеробная_система_2[артикул],0)),IF($D$13=$U$3,INDEX(Гардеробная_система_2[0 НДС],MATCH(F397,Гардеробная_система_2[артикул],0)),0)))</f>
        <v>8175.75</v>
      </c>
      <c r="I397" s="325">
        <f t="array" ref="I397">H397-H397*$I$13</f>
        <v>8175.75</v>
      </c>
      <c r="J397" s="32"/>
    </row>
    <row r="398" spans="1:10" x14ac:dyDescent="0.25">
      <c r="A398" s="5"/>
      <c r="B398" s="737"/>
      <c r="C398" s="348" t="s">
        <v>1476</v>
      </c>
      <c r="D398" s="282" t="s">
        <v>470</v>
      </c>
      <c r="E398" s="282" t="s">
        <v>616</v>
      </c>
      <c r="F398" s="356" t="str">
        <f t="array" ref="F398">INDEX(Гардеробная_система_2[артикул],MATCH('Гардеробная система'!$C398&amp;'Гардеробная система'!$D398&amp;'Гардеробная система'!$E398,Гардеробная_система_2[Название]&amp;Гардеробная_система_2[цвет]&amp;Гардеробная_система_2[страна],0),0)</f>
        <v>WD0408.VP045.BK0PC.RU</v>
      </c>
      <c r="G398" s="757"/>
      <c r="H398" s="325">
        <f t="array" ref="H398">IF($D$13=$U$2,INDEX(Гардеробная_система_2[РРЦ Без НДС],MATCH(F398,Гардеробная_система_2[артикул],0)),IF($D$13=$U$1,INDEX(Гардеробная_система_2[РРЦ с НДС],MATCH(F398,Гардеробная_система_2[артикул],0)),IF($D$13=$U$3,INDEX(Гардеробная_система_2[0 НДС],MATCH(F398,Гардеробная_система_2[артикул],0)),0)))</f>
        <v>13139.1</v>
      </c>
      <c r="I398" s="325">
        <f t="array" ref="I398">H398-H398*$I$13</f>
        <v>13139.1</v>
      </c>
      <c r="J398" s="32"/>
    </row>
    <row r="399" spans="1:10" x14ac:dyDescent="0.25">
      <c r="A399" s="5"/>
      <c r="B399" s="737"/>
      <c r="C399" s="362" t="s">
        <v>1477</v>
      </c>
      <c r="D399" s="357" t="s">
        <v>470</v>
      </c>
      <c r="E399" s="357" t="s">
        <v>616</v>
      </c>
      <c r="F399" s="356" t="str">
        <f t="array" ref="F399">INDEX(Гардеробная_система_2[артикул],MATCH('Гардеробная система'!$C399&amp;'Гардеробная система'!$D399&amp;'Гардеробная система'!$E399,Гардеробная_система_2[Название]&amp;Гардеробная_система_2[цвет]&amp;Гардеробная_система_2[страна],0),0)</f>
        <v>WD0407.VP045.BK0PC.RU</v>
      </c>
      <c r="G399" s="757"/>
      <c r="H399" s="325">
        <f t="array" ref="H399">IF($D$13=$U$2,INDEX(Гардеробная_система_2[РРЦ Без НДС],MATCH(F399,Гардеробная_система_2[артикул],0)),IF($D$13=$U$1,INDEX(Гардеробная_система_2[РРЦ с НДС],MATCH(F399,Гардеробная_система_2[артикул],0)),IF($D$13=$U$3,INDEX(Гардеробная_система_2[0 НДС],MATCH(F399,Гардеробная_система_2[артикул],0)),0)))</f>
        <v>13139.1</v>
      </c>
      <c r="I399" s="325">
        <f t="array" ref="I399">H399-H399*$I$13</f>
        <v>13139.1</v>
      </c>
      <c r="J399" s="32"/>
    </row>
    <row r="400" spans="1:10" x14ac:dyDescent="0.25">
      <c r="A400" s="5"/>
      <c r="B400" s="737"/>
      <c r="C400" s="79" t="s">
        <v>991</v>
      </c>
      <c r="D400" s="357" t="s">
        <v>470</v>
      </c>
      <c r="E400" s="357" t="s">
        <v>616</v>
      </c>
      <c r="F400" s="356" t="str">
        <f t="array" ref="F400">INDEX(Гардеробная_система_2[артикул],MATCH('Гардеробная система'!$C400&amp;'Гардеробная система'!$D400&amp;'Гардеробная система'!$E400,Гардеробная_система_2[Название]&amp;Гардеробная_система_2[цвет]&amp;Гардеробная_система_2[страна],0),0)</f>
        <v>WD0361.VP060.BK0PC.RU</v>
      </c>
      <c r="G400" s="757"/>
      <c r="H400" s="325">
        <f t="array" ref="H400">IF($D$13=$U$2,INDEX(Гардеробная_система_2[РРЦ Без НДС],MATCH(F400,Гардеробная_система_2[артикул],0)),IF($D$13=$U$1,INDEX(Гардеробная_система_2[РРЦ с НДС],MATCH(F400,Гардеробная_система_2[артикул],0)),IF($D$13=$U$3,INDEX(Гардеробная_система_2[0 НДС],MATCH(F400,Гардеробная_система_2[артикул],0)),0)))</f>
        <v>13736.52</v>
      </c>
      <c r="I400" s="325">
        <f t="array" ref="I400">H400-H400*$I$13</f>
        <v>13736.52</v>
      </c>
      <c r="J400" s="32"/>
    </row>
    <row r="401" spans="1:10" x14ac:dyDescent="0.25">
      <c r="A401" s="5"/>
      <c r="B401" s="738"/>
      <c r="C401" s="79" t="s">
        <v>992</v>
      </c>
      <c r="D401" s="279" t="s">
        <v>470</v>
      </c>
      <c r="E401" s="279" t="s">
        <v>616</v>
      </c>
      <c r="F401" s="281" t="str">
        <f t="array" ref="F401">INDEX(Гардеробная_система_2[артикул],MATCH('Гардеробная система'!$C401&amp;'Гардеробная система'!$D401&amp;'Гардеробная система'!$E401,Гардеробная_система_2[Название]&amp;Гардеробная_система_2[цвет]&amp;Гардеробная_система_2[страна],0),0)</f>
        <v>WD0360.VP060.BK0PC.RU</v>
      </c>
      <c r="G401" s="758"/>
      <c r="H401" s="325">
        <f t="array" ref="H401">IF($D$13=$U$2,INDEX(Гардеробная_система_2[РРЦ Без НДС],MATCH(F401,Гардеробная_система_2[артикул],0)),IF($D$13=$U$1,INDEX(Гардеробная_система_2[РРЦ с НДС],MATCH(F401,Гардеробная_система_2[артикул],0)),IF($D$13=$U$3,INDEX(Гардеробная_система_2[0 НДС],MATCH(F401,Гардеробная_система_2[артикул],0)),0)))</f>
        <v>13736.52</v>
      </c>
      <c r="I401" s="325">
        <f t="array" ref="I401">H401-H401*$I$13</f>
        <v>13736.52</v>
      </c>
      <c r="J401" s="32"/>
    </row>
    <row r="402" spans="1:10" x14ac:dyDescent="0.3">
      <c r="A402" s="5"/>
      <c r="B402" s="94"/>
      <c r="C402" s="76" t="s">
        <v>1022</v>
      </c>
      <c r="D402" s="76"/>
      <c r="E402" s="76"/>
      <c r="F402" s="76"/>
      <c r="G402" s="76"/>
      <c r="H402" s="76"/>
      <c r="I402" s="77"/>
      <c r="J402" s="32"/>
    </row>
    <row r="403" spans="1:10" ht="24.95" customHeight="1" x14ac:dyDescent="0.3">
      <c r="A403" s="5"/>
      <c r="B403" s="621"/>
      <c r="C403" s="347" t="s">
        <v>961</v>
      </c>
      <c r="D403" s="619" t="s">
        <v>314</v>
      </c>
      <c r="E403" s="619" t="s">
        <v>616</v>
      </c>
      <c r="F403" s="617" t="str">
        <f t="array" ref="F403">INDEX(Гардеробная_система_2[артикул],MATCH('Гардеробная система'!$C403&amp;'Гардеробная система'!$D403&amp;'Гардеробная система'!$E403,Гардеробная_система_2[Название]&amp;Гардеробная_система_2[цвет]&amp;Гардеробная_система_2[страна],0),0)</f>
        <v>WA0180.VP200.BKMPC.RU</v>
      </c>
      <c r="G403" s="617" t="s">
        <v>1012</v>
      </c>
      <c r="H403" s="325">
        <f t="array" ref="H403">IF($D$13=$U$2,INDEX(Гардеробная_система_2[РРЦ Без НДС],MATCH(F403,Гардеробная_система_2[артикул],0)),IF($D$13=$U$1,INDEX(Гардеробная_система_2[РРЦ с НДС],MATCH(F403,Гардеробная_система_2[артикул],0)),IF($D$13=$U$3,INDEX(Гардеробная_система_2[0 НДС],MATCH(F403,Гардеробная_система_2[артикул],0)),0)))</f>
        <v>851.05</v>
      </c>
      <c r="I403" s="325">
        <f t="array" ref="I403">H403-H403*$I$13</f>
        <v>851.05</v>
      </c>
      <c r="J403" s="32"/>
    </row>
    <row r="404" spans="1:10" ht="24.95" customHeight="1" x14ac:dyDescent="0.3">
      <c r="A404" s="5"/>
      <c r="B404" s="621"/>
      <c r="C404" s="348" t="s">
        <v>1048</v>
      </c>
      <c r="D404" s="614" t="s">
        <v>510</v>
      </c>
      <c r="E404" s="614" t="s">
        <v>616</v>
      </c>
      <c r="F404" s="617" t="str">
        <f t="array" ref="F404">INDEX(Гардеробная_система_2[артикул],MATCH('Гардеробная система'!$C404&amp;'Гардеробная система'!$D404&amp;'Гардеробная система'!$E404,Гардеробная_система_2[Название]&amp;Гардеробная_система_2[цвет]&amp;Гардеробная_система_2[страна],0),0)</f>
        <v>WA0026.VR000.BK000.RU</v>
      </c>
      <c r="G404" s="615" t="s">
        <v>1000</v>
      </c>
      <c r="H404" s="325">
        <f t="array" ref="H404">IF($D$13=$U$2,INDEX(Гардеробная_система_2[РРЦ Без НДС],MATCH(F404,Гардеробная_система_2[артикул],0)),IF($D$13=$U$1,INDEX(Гардеробная_система_2[РРЦ с НДС],MATCH(F404,Гардеробная_система_2[артикул],0)),IF($D$13=$U$3,INDEX(Гардеробная_система_2[0 НДС],MATCH(F404,Гардеробная_система_2[артикул],0)),0)))</f>
        <v>78.7</v>
      </c>
      <c r="I404" s="325">
        <f t="array" ref="I404">H404-H404*$I$13</f>
        <v>78.7</v>
      </c>
      <c r="J404" s="32"/>
    </row>
    <row r="405" spans="1:10" ht="24.95" customHeight="1" x14ac:dyDescent="0.25">
      <c r="A405" s="5"/>
      <c r="B405" s="82"/>
      <c r="C405" s="78" t="s">
        <v>841</v>
      </c>
      <c r="D405" s="281" t="s">
        <v>470</v>
      </c>
      <c r="E405" s="281" t="s">
        <v>966</v>
      </c>
      <c r="F405" s="281" t="str">
        <f t="array" ref="F405">INDEX(Гардеробная_система_2[артикул],MATCH('Гардеробная система'!$C405&amp;'Гардеробная система'!$D405&amp;'Гардеробная система'!$E405,Гардеробная_система_2[Название]&amp;Гардеробная_система_2[цвет]&amp;Гардеробная_система_2[страна],0),0)</f>
        <v>WA0308.VR000.BK0PC.CI</v>
      </c>
      <c r="G405" s="281" t="s">
        <v>1000</v>
      </c>
      <c r="H405" s="325">
        <f t="array" ref="H405">IF($D$13=$U$2,INDEX(Гардеробная_система_2[РРЦ Без НДС],MATCH(F405,Гардеробная_система_2[артикул],0)),IF($D$13=$U$1,INDEX(Гардеробная_система_2[РРЦ с НДС],MATCH(F405,Гардеробная_система_2[артикул],0)),IF($D$13=$U$3,INDEX(Гардеробная_система_2[0 НДС],MATCH(F405,Гардеробная_система_2[артикул],0)),0)))</f>
        <v>524.74</v>
      </c>
      <c r="I405" s="325">
        <f t="array" ref="I405">H405-H405*$I$13</f>
        <v>524.74</v>
      </c>
      <c r="J405" s="32"/>
    </row>
    <row r="406" spans="1:10" x14ac:dyDescent="0.3">
      <c r="A406" s="5"/>
      <c r="B406" s="101"/>
      <c r="C406" s="102"/>
      <c r="D406" s="102"/>
      <c r="E406" s="102"/>
      <c r="F406" s="102"/>
      <c r="G406" s="102"/>
      <c r="H406" s="102"/>
      <c r="I406" s="401"/>
      <c r="J406" s="32"/>
    </row>
    <row r="407" spans="1:10" x14ac:dyDescent="0.3">
      <c r="A407" s="5"/>
      <c r="B407" s="2"/>
      <c r="C407" s="21"/>
      <c r="D407" s="6"/>
      <c r="E407" s="6"/>
      <c r="F407" s="6"/>
      <c r="G407" s="6"/>
      <c r="H407" s="22"/>
      <c r="I407" s="22"/>
      <c r="J407" s="32"/>
    </row>
    <row r="408" spans="1:10" ht="23.25" customHeight="1" x14ac:dyDescent="0.3">
      <c r="A408" s="5"/>
      <c r="B408" s="101"/>
      <c r="C408" s="76" t="s">
        <v>1625</v>
      </c>
      <c r="D408" s="102"/>
      <c r="E408" s="102"/>
      <c r="F408" s="102"/>
      <c r="G408" s="102"/>
      <c r="H408" s="102"/>
      <c r="I408" s="401"/>
      <c r="J408" s="32"/>
    </row>
    <row r="409" spans="1:10" ht="24.95" customHeight="1" x14ac:dyDescent="0.25">
      <c r="A409" s="5"/>
      <c r="B409" s="730"/>
      <c r="C409" s="478" t="s">
        <v>1579</v>
      </c>
      <c r="D409" s="399" t="s">
        <v>1577</v>
      </c>
      <c r="E409" s="399" t="s">
        <v>616</v>
      </c>
      <c r="F409" s="399" t="str">
        <f t="array" ref="F409">INDEX(Гардеробная_система_2[артикул],MATCH('Гардеробная система'!$C409&amp;'Гардеробная система'!$D409&amp;'Гардеробная система'!$E409,Гардеробная_система_2[Название]&amp;Гардеробная_система_2[цвет]&amp;Гардеробная_система_2[страна],0),0)</f>
        <v>WD0447.VP060.MG0PC.RU</v>
      </c>
      <c r="G409" s="399" t="s">
        <v>1013</v>
      </c>
      <c r="H409" s="479">
        <f t="array" ref="H409">IF($D$13=$U$2,INDEX(Гардеробная_система_2[РРЦ Без НДС],MATCH(F409,Гардеробная_система_2[артикул],0)),IF($D$13=$U$1,INDEX(Гардеробная_система_2[РРЦ с НДС],MATCH(F409,Гардеробная_система_2[артикул],0)),IF($D$13=$U$3,INDEX(Гардеробная_система_2[0 НДС],MATCH(F409,Гардеробная_система_2[артикул],0)),0)))</f>
        <v>6289.58</v>
      </c>
      <c r="I409" s="479">
        <f t="array" ref="I409">H409-H409*$I$13</f>
        <v>6289.58</v>
      </c>
      <c r="J409" s="32"/>
    </row>
    <row r="410" spans="1:10" ht="24.95" customHeight="1" x14ac:dyDescent="0.25">
      <c r="A410" s="5"/>
      <c r="B410" s="730"/>
      <c r="C410" s="478" t="s">
        <v>1580</v>
      </c>
      <c r="D410" s="399" t="s">
        <v>1577</v>
      </c>
      <c r="E410" s="399" t="s">
        <v>616</v>
      </c>
      <c r="F410" s="399" t="str">
        <f t="array" ref="F410">INDEX(Гардеробная_система_2[артикул],MATCH('Гардеробная система'!$C410&amp;'Гардеробная система'!$D410&amp;'Гардеробная система'!$E410,Гардеробная_система_2[Название]&amp;Гардеробная_система_2[цвет]&amp;Гардеробная_система_2[страна],0),0)</f>
        <v>WD0446.VP060.MG0PC.RU</v>
      </c>
      <c r="G410" s="404" t="s">
        <v>1013</v>
      </c>
      <c r="H410" s="479">
        <f t="array" ref="H410">IF($D$13=$U$2,INDEX(Гардеробная_система_2[РРЦ Без НДС],MATCH(F410,Гардеробная_система_2[артикул],0)),IF($D$13=$U$1,INDEX(Гардеробная_система_2[РРЦ с НДС],MATCH(F410,Гардеробная_система_2[артикул],0)),IF($D$13=$U$3,INDEX(Гардеробная_система_2[0 НДС],MATCH(F410,Гардеробная_система_2[артикул],0)),0)))</f>
        <v>6289.58</v>
      </c>
      <c r="I410" s="479">
        <f t="array" ref="I410">H410-H410*$I$13</f>
        <v>6289.58</v>
      </c>
      <c r="J410" s="32"/>
    </row>
    <row r="411" spans="1:10" ht="24.95" customHeight="1" x14ac:dyDescent="0.25">
      <c r="A411" s="5"/>
      <c r="B411" s="730"/>
      <c r="C411" s="478" t="s">
        <v>1581</v>
      </c>
      <c r="D411" s="399" t="s">
        <v>505</v>
      </c>
      <c r="E411" s="399" t="s">
        <v>616</v>
      </c>
      <c r="F411" s="399" t="str">
        <f t="array" ref="F411">INDEX(Гардеробная_система_2[артикул],MATCH('Гардеробная система'!$C411&amp;'Гардеробная система'!$D411&amp;'Гардеробная система'!$E411,Гардеробная_система_2[Название]&amp;Гардеробная_система_2[цвет]&amp;Гардеробная_система_2[страна],0),0)</f>
        <v>WD0447.VP060.WH0PC.RU</v>
      </c>
      <c r="G411" s="404" t="s">
        <v>1013</v>
      </c>
      <c r="H411" s="479">
        <f t="array" ref="H411">IF($D$13=$U$2,INDEX(Гардеробная_система_2[РРЦ Без НДС],MATCH(F411,Гардеробная_система_2[артикул],0)),IF($D$13=$U$1,INDEX(Гардеробная_система_2[РРЦ с НДС],MATCH(F411,Гардеробная_система_2[артикул],0)),IF($D$13=$U$3,INDEX(Гардеробная_система_2[0 НДС],MATCH(F411,Гардеробная_система_2[артикул],0)),0)))</f>
        <v>6289.58</v>
      </c>
      <c r="I411" s="479">
        <f t="array" ref="I411">H411-H411*$I$13</f>
        <v>6289.58</v>
      </c>
      <c r="J411" s="32"/>
    </row>
    <row r="412" spans="1:10" ht="24.95" customHeight="1" x14ac:dyDescent="0.25">
      <c r="A412" s="5"/>
      <c r="B412" s="730"/>
      <c r="C412" s="478" t="s">
        <v>1582</v>
      </c>
      <c r="D412" s="399" t="s">
        <v>505</v>
      </c>
      <c r="E412" s="399" t="s">
        <v>616</v>
      </c>
      <c r="F412" s="399" t="str">
        <f t="array" ref="F412">INDEX(Гардеробная_система_2[артикул],MATCH('Гардеробная система'!$C412&amp;'Гардеробная система'!$D412&amp;'Гардеробная система'!$E412,Гардеробная_система_2[Название]&amp;Гардеробная_система_2[цвет]&amp;Гардеробная_система_2[страна],0),0)</f>
        <v>WD0448.VP060.WH0PC.RU</v>
      </c>
      <c r="G412" s="404" t="s">
        <v>1013</v>
      </c>
      <c r="H412" s="479">
        <f t="array" ref="H412">IF($D$13=$U$2,INDEX(Гардеробная_система_2[РРЦ Без НДС],MATCH(F412,Гардеробная_система_2[артикул],0)),IF($D$13=$U$1,INDEX(Гардеробная_система_2[РРЦ с НДС],MATCH(F412,Гардеробная_система_2[артикул],0)),IF($D$13=$U$3,INDEX(Гардеробная_система_2[0 НДС],MATCH(F412,Гардеробная_система_2[артикул],0)),0)))</f>
        <v>6860</v>
      </c>
      <c r="I412" s="479">
        <f t="array" ref="I412">H412-H412*$I$13</f>
        <v>6860</v>
      </c>
      <c r="J412" s="32"/>
    </row>
    <row r="413" spans="1:10" ht="24.95" customHeight="1" x14ac:dyDescent="0.25">
      <c r="A413" s="5"/>
      <c r="B413" s="730"/>
      <c r="C413" s="478" t="s">
        <v>1583</v>
      </c>
      <c r="D413" s="399" t="s">
        <v>1578</v>
      </c>
      <c r="E413" s="399" t="s">
        <v>616</v>
      </c>
      <c r="F413" s="399" t="str">
        <f t="array" ref="F413">INDEX(Гардеробная_система_2[артикул],MATCH('Гардеробная система'!$C413&amp;'Гардеробная система'!$D413&amp;'Гардеробная система'!$E413,Гардеробная_система_2[Название]&amp;Гардеробная_система_2[цвет]&amp;Гардеробная_система_2[страна],0),0)</f>
        <v>WD0447.VP060.BK0PC.RU</v>
      </c>
      <c r="G413" s="404" t="s">
        <v>1013</v>
      </c>
      <c r="H413" s="479">
        <f t="array" ref="H413">IF($D$13=$U$2,INDEX(Гардеробная_система_2[РРЦ Без НДС],MATCH(F413,Гардеробная_система_2[артикул],0)),IF($D$13=$U$1,INDEX(Гардеробная_система_2[РРЦ с НДС],MATCH(F413,Гардеробная_система_2[артикул],0)),IF($D$13=$U$3,INDEX(Гардеробная_система_2[0 НДС],MATCH(F413,Гардеробная_система_2[артикул],0)),0)))</f>
        <v>6289.58</v>
      </c>
      <c r="I413" s="479">
        <f t="array" ref="I413">H413-H413*$I$13</f>
        <v>6289.58</v>
      </c>
      <c r="J413" s="32"/>
    </row>
    <row r="414" spans="1:10" ht="24.95" customHeight="1" x14ac:dyDescent="0.25">
      <c r="A414" s="5"/>
      <c r="B414" s="730"/>
      <c r="C414" s="478" t="s">
        <v>1584</v>
      </c>
      <c r="D414" s="399" t="s">
        <v>1578</v>
      </c>
      <c r="E414" s="399" t="s">
        <v>616</v>
      </c>
      <c r="F414" s="399" t="str">
        <f t="array" ref="F414">INDEX(Гардеробная_система_2[артикул],MATCH('Гардеробная система'!$C414&amp;'Гардеробная система'!$D414&amp;'Гардеробная система'!$E414,Гардеробная_система_2[Название]&amp;Гардеробная_система_2[цвет]&amp;Гардеробная_система_2[страна],0),0)</f>
        <v>WD0446.VP060.BK0PC.RU</v>
      </c>
      <c r="G414" s="404" t="s">
        <v>1013</v>
      </c>
      <c r="H414" s="479">
        <f t="array" ref="H414">IF($D$13=$U$2,INDEX(Гардеробная_система_2[РРЦ Без НДС],MATCH(F414,Гардеробная_система_2[артикул],0)),IF($D$13=$U$1,INDEX(Гардеробная_система_2[РРЦ с НДС],MATCH(F414,Гардеробная_система_2[артикул],0)),IF($D$13=$U$3,INDEX(Гардеробная_система_2[0 НДС],MATCH(F414,Гардеробная_система_2[артикул],0)),0)))</f>
        <v>6289.58</v>
      </c>
      <c r="I414" s="479">
        <f t="array" ref="I414">H414-H414*$I$13</f>
        <v>6289.58</v>
      </c>
      <c r="J414" s="32"/>
    </row>
    <row r="415" spans="1:10" ht="24.95" customHeight="1" x14ac:dyDescent="0.25">
      <c r="A415" s="5"/>
      <c r="B415" s="734"/>
      <c r="C415" s="478" t="s">
        <v>1784</v>
      </c>
      <c r="D415" s="477" t="s">
        <v>977</v>
      </c>
      <c r="E415" s="477" t="s">
        <v>616</v>
      </c>
      <c r="F415" s="477" t="str">
        <f t="array" ref="F415">INDEX(Гардеробная_система_2[артикул],MATCH('Гардеробная система'!$C415&amp;'Гардеробная система'!$D415&amp;'Гардеробная система'!$E415,Гардеробная_система_2[Название]&amp;Гардеробная_система_2[цвет]&amp;Гардеробная_система_2[страна],0),0)</f>
        <v>WD0444.VP060.DLT00.RU</v>
      </c>
      <c r="G415" s="477" t="s">
        <v>1006</v>
      </c>
      <c r="H415" s="479">
        <f t="array" ref="H415">IF($D$13=$U$2,INDEX(Гардеробная_система_2[РРЦ Без НДС],MATCH(F415,Гардеробная_система_2[артикул],0)),IF($D$13=$U$1,INDEX(Гардеробная_система_2[РРЦ с НДС],MATCH(F415,Гардеробная_система_2[артикул],0)),IF($D$13=$U$3,INDEX(Гардеробная_система_2[0 НДС],MATCH(F415,Гардеробная_система_2[артикул],0)),0)))</f>
        <v>3319.39</v>
      </c>
      <c r="I415" s="479">
        <f t="array" ref="I415">H415-H415*$I$13</f>
        <v>3319.39</v>
      </c>
      <c r="J415" s="32"/>
    </row>
    <row r="416" spans="1:10" ht="24.95" customHeight="1" x14ac:dyDescent="0.25">
      <c r="A416" s="5"/>
      <c r="B416" s="737"/>
      <c r="C416" s="478" t="s">
        <v>1784</v>
      </c>
      <c r="D416" s="477" t="s">
        <v>975</v>
      </c>
      <c r="E416" s="477" t="s">
        <v>616</v>
      </c>
      <c r="F416" s="477" t="str">
        <f t="array" ref="F416">INDEX(Гардеробная_система_2[артикул],MATCH('Гардеробная система'!$C416&amp;'Гардеробная система'!$D416&amp;'Гардеробная система'!$E416,Гардеробная_система_2[Название]&amp;Гардеробная_система_2[цвет]&amp;Гардеробная_система_2[страна],0),0)</f>
        <v>WD0443.VP060.DDT00.RU</v>
      </c>
      <c r="G416" s="477" t="s">
        <v>1006</v>
      </c>
      <c r="H416" s="479">
        <f t="array" ref="H416">IF($D$13=$U$2,INDEX(Гардеробная_система_2[РРЦ Без НДС],MATCH(F416,Гардеробная_система_2[артикул],0)),IF($D$13=$U$1,INDEX(Гардеробная_система_2[РРЦ с НДС],MATCH(F416,Гардеробная_система_2[артикул],0)),IF($D$13=$U$3,INDEX(Гардеробная_система_2[0 НДС],MATCH(F416,Гардеробная_система_2[артикул],0)),0)))</f>
        <v>3319.39</v>
      </c>
      <c r="I416" s="479">
        <f t="array" ref="I416">H416-H416*$I$13</f>
        <v>3319.39</v>
      </c>
      <c r="J416" s="32"/>
    </row>
    <row r="417" spans="1:10" ht="24.95" customHeight="1" x14ac:dyDescent="0.25">
      <c r="A417" s="5"/>
      <c r="B417" s="738"/>
      <c r="C417" s="478" t="s">
        <v>1784</v>
      </c>
      <c r="D417" s="477" t="s">
        <v>976</v>
      </c>
      <c r="E417" s="477" t="s">
        <v>616</v>
      </c>
      <c r="F417" s="477" t="str">
        <f t="array" ref="F417">INDEX(Гардеробная_система_2[артикул],MATCH('Гардеробная система'!$C417&amp;'Гардеробная система'!$D417&amp;'Гардеробная система'!$E417,Гардеробная_система_2[Название]&amp;Гардеробная_система_2[цвет]&amp;Гардеробная_система_2[страна],0),0)</f>
        <v>WD0445.VP060.DWT00.RU</v>
      </c>
      <c r="G417" s="477" t="s">
        <v>1006</v>
      </c>
      <c r="H417" s="479">
        <f t="array" ref="H417">IF($D$13=$U$2,INDEX(Гардеробная_система_2[РРЦ Без НДС],MATCH(F417,Гардеробная_система_2[артикул],0)),IF($D$13=$U$1,INDEX(Гардеробная_система_2[РРЦ с НДС],MATCH(F417,Гардеробная_система_2[артикул],0)),IF($D$13=$U$3,INDEX(Гардеробная_система_2[0 НДС],MATCH(F417,Гардеробная_система_2[артикул],0)),0)))</f>
        <v>3937.14</v>
      </c>
      <c r="I417" s="479">
        <f t="array" ref="I417">H417-H417*$I$13</f>
        <v>3937.14</v>
      </c>
      <c r="J417" s="32"/>
    </row>
    <row r="418" spans="1:10" ht="23.25" customHeight="1" x14ac:dyDescent="0.3">
      <c r="A418" s="5"/>
      <c r="B418" s="101"/>
      <c r="C418" s="102"/>
      <c r="D418" s="102"/>
      <c r="E418" s="102"/>
      <c r="F418" s="102"/>
      <c r="G418" s="102"/>
      <c r="H418" s="102"/>
      <c r="I418" s="401"/>
      <c r="J418" s="32"/>
    </row>
    <row r="419" spans="1:10" x14ac:dyDescent="0.3">
      <c r="A419" s="5"/>
      <c r="B419" s="2"/>
      <c r="C419" s="21"/>
      <c r="D419" s="6"/>
      <c r="E419" s="6"/>
      <c r="F419" s="6"/>
      <c r="G419" s="6"/>
      <c r="H419" s="22"/>
      <c r="I419" s="22"/>
      <c r="J419" s="32"/>
    </row>
    <row r="420" spans="1:10" ht="23.25" customHeight="1" x14ac:dyDescent="0.3">
      <c r="A420" s="5"/>
      <c r="B420" s="101"/>
      <c r="C420" s="76" t="s">
        <v>1614</v>
      </c>
      <c r="D420" s="102"/>
      <c r="E420" s="102"/>
      <c r="F420" s="102"/>
      <c r="G420" s="102"/>
      <c r="H420" s="102"/>
      <c r="I420" s="401"/>
      <c r="J420" s="32"/>
    </row>
    <row r="421" spans="1:10" x14ac:dyDescent="0.25">
      <c r="A421" s="5"/>
      <c r="B421" s="730"/>
      <c r="C421" s="478" t="s">
        <v>1611</v>
      </c>
      <c r="D421" s="199" t="s">
        <v>3</v>
      </c>
      <c r="E421" s="199" t="s">
        <v>616</v>
      </c>
      <c r="F421" s="199" t="str">
        <f t="array" ref="F421">INDEX(Гардеробная_система_2[артикул],MATCH('Гардеробная система'!$C421&amp;'Гардеробная система'!$D421&amp;'Гардеробная система'!$E421,Гардеробная_система_2[Название]&amp;Гардеробная_система_2[цвет]&amp;Гардеробная_система_2[страна],0),0)</f>
        <v>AA0421.VP057.SLMAN.RU</v>
      </c>
      <c r="G421" s="199" t="s">
        <v>1013</v>
      </c>
      <c r="H421" s="479">
        <f t="array" ref="H421">IF($D$13=$U$2,INDEX(Гардеробная_система_2[РРЦ Без НДС],MATCH(F421,Гардеробная_система_2[артикул],0)),IF($D$13=$U$1,INDEX(Гардеробная_система_2[РРЦ с НДС],MATCH(F421,Гардеробная_система_2[артикул],0)),IF($D$13=$U$3,INDEX(Гардеробная_система_2[0 НДС],MATCH(F421,Гардеробная_система_2[артикул],0)),0)))</f>
        <v>3776.38</v>
      </c>
      <c r="I421" s="479">
        <f t="array" ref="I421">H421-H421*$I$13</f>
        <v>3776.38</v>
      </c>
      <c r="J421" s="32"/>
    </row>
    <row r="422" spans="1:10" x14ac:dyDescent="0.25">
      <c r="A422" s="5"/>
      <c r="B422" s="730"/>
      <c r="C422" s="478" t="s">
        <v>1604</v>
      </c>
      <c r="D422" s="199" t="s">
        <v>3</v>
      </c>
      <c r="E422" s="199" t="s">
        <v>616</v>
      </c>
      <c r="F422" s="199" t="str">
        <f t="array" ref="F422">INDEX(Гардеробная_система_2[артикул],MATCH('Гардеробная система'!$C422&amp;'Гардеробная система'!$D422&amp;'Гардеробная система'!$E422,Гардеробная_система_2[Название]&amp;Гардеробная_система_2[цвет]&amp;Гардеробная_система_2[страна],0),0)</f>
        <v>AA0421.VP114.SLMAN.RU</v>
      </c>
      <c r="G422" s="199" t="s">
        <v>1013</v>
      </c>
      <c r="H422" s="479">
        <f t="array" ref="H422">IF($D$13=$U$2,INDEX(Гардеробная_система_2[РРЦ Без НДС],MATCH(F422,Гардеробная_система_2[артикул],0)),IF($D$13=$U$1,INDEX(Гардеробная_система_2[РРЦ с НДС],MATCH(F422,Гардеробная_система_2[артикул],0)),IF($D$13=$U$3,INDEX(Гардеробная_система_2[0 НДС],MATCH(F422,Гардеробная_система_2[артикул],0)),0)))</f>
        <v>5258.25</v>
      </c>
      <c r="I422" s="479">
        <f t="array" ref="I422">H422-H422*$I$13</f>
        <v>5258.25</v>
      </c>
      <c r="J422" s="32"/>
    </row>
    <row r="423" spans="1:10" ht="24.95" customHeight="1" x14ac:dyDescent="0.25">
      <c r="A423" s="5"/>
      <c r="B423" s="730"/>
      <c r="C423" s="478" t="s">
        <v>1607</v>
      </c>
      <c r="D423" s="199" t="s">
        <v>3</v>
      </c>
      <c r="E423" s="199" t="s">
        <v>616</v>
      </c>
      <c r="F423" s="199" t="str">
        <f t="array" ref="F423">INDEX(Гардеробная_система_2[артикул],MATCH('Гардеробная система'!$C423&amp;'Гардеробная система'!$D423&amp;'Гардеробная система'!$E423,Гардеробная_система_2[Название]&amp;Гардеробная_система_2[цвет]&amp;Гардеробная_система_2[страна],0),0)</f>
        <v>AA0421.VP172.SLMAN.RU</v>
      </c>
      <c r="G423" s="199" t="s">
        <v>1013</v>
      </c>
      <c r="H423" s="479">
        <f t="array" ref="H423">IF($D$13=$U$2,INDEX(Гардеробная_система_2[РРЦ Без НДС],MATCH(F423,Гардеробная_система_2[артикул],0)),IF($D$13=$U$1,INDEX(Гардеробная_система_2[РРЦ с НДС],MATCH(F423,Гардеробная_система_2[артикул],0)),IF($D$13=$U$3,INDEX(Гардеробная_система_2[0 НДС],MATCH(F423,Гардеробная_система_2[артикул],0)),0)))</f>
        <v>6787.93</v>
      </c>
      <c r="I423" s="479">
        <f t="array" ref="I423">H423-H423*$I$13</f>
        <v>6787.93</v>
      </c>
      <c r="J423" s="32"/>
    </row>
    <row r="424" spans="1:10" x14ac:dyDescent="0.25">
      <c r="A424" s="5"/>
      <c r="B424" s="730"/>
      <c r="C424" s="478" t="s">
        <v>1611</v>
      </c>
      <c r="D424" s="199" t="s">
        <v>469</v>
      </c>
      <c r="E424" s="199" t="s">
        <v>616</v>
      </c>
      <c r="F424" s="199" t="str">
        <f t="array" ref="F424">INDEX(Гардеробная_система_2[артикул],MATCH('Гардеробная система'!$C424&amp;'Гардеробная система'!$D424&amp;'Гардеробная система'!$E424,Гардеробная_система_2[Название]&amp;Гардеробная_система_2[цвет]&amp;Гардеробная_система_2[страна],0),0)</f>
        <v>AA0421.VP057.WHGPC.RU</v>
      </c>
      <c r="G424" s="199" t="s">
        <v>1013</v>
      </c>
      <c r="H424" s="479">
        <f t="array" ref="H424">IF($D$13=$U$2,INDEX(Гардеробная_система_2[РРЦ Без НДС],MATCH(F424,Гардеробная_система_2[артикул],0)),IF($D$13=$U$1,INDEX(Гардеробная_система_2[РРЦ с НДС],MATCH(F424,Гардеробная_система_2[артикул],0)),IF($D$13=$U$3,INDEX(Гардеробная_система_2[0 НДС],MATCH(F424,Гардеробная_система_2[артикул],0)),0)))</f>
        <v>3776.38</v>
      </c>
      <c r="I424" s="479">
        <f t="array" ref="I424">H424-H424*$I$13</f>
        <v>3776.38</v>
      </c>
      <c r="J424" s="32"/>
    </row>
    <row r="425" spans="1:10" x14ac:dyDescent="0.25">
      <c r="A425" s="5"/>
      <c r="B425" s="730"/>
      <c r="C425" s="478" t="s">
        <v>1783</v>
      </c>
      <c r="D425" s="199" t="s">
        <v>469</v>
      </c>
      <c r="E425" s="199" t="s">
        <v>616</v>
      </c>
      <c r="F425" s="199" t="str">
        <f t="array" ref="F425">INDEX(Гардеробная_система_2[артикул],MATCH('Гардеробная система'!$C425&amp;'Гардеробная система'!$D425&amp;'Гардеробная система'!$E425,Гардеробная_система_2[Название]&amp;Гардеробная_система_2[цвет]&amp;Гардеробная_система_2[страна],0),0)</f>
        <v>AA0421.VP114.WHGPC.RU</v>
      </c>
      <c r="G425" s="199" t="s">
        <v>1013</v>
      </c>
      <c r="H425" s="479">
        <f t="array" ref="H425">IF($D$13=$U$2,INDEX(Гардеробная_система_2[РРЦ Без НДС],MATCH(F425,Гардеробная_система_2[артикул],0)),IF($D$13=$U$1,INDEX(Гардеробная_система_2[РРЦ с НДС],MATCH(F425,Гардеробная_система_2[артикул],0)),IF($D$13=$U$3,INDEX(Гардеробная_система_2[0 НДС],MATCH(F425,Гардеробная_система_2[артикул],0)),0)))</f>
        <v>5258.25</v>
      </c>
      <c r="I425" s="479">
        <f t="array" ref="I425">H425-H425*$I$13</f>
        <v>5258.25</v>
      </c>
      <c r="J425" s="32"/>
    </row>
    <row r="426" spans="1:10" x14ac:dyDescent="0.25">
      <c r="A426" s="5"/>
      <c r="B426" s="730"/>
      <c r="C426" s="478" t="s">
        <v>1609</v>
      </c>
      <c r="D426" s="199" t="s">
        <v>469</v>
      </c>
      <c r="E426" s="199" t="s">
        <v>616</v>
      </c>
      <c r="F426" s="199" t="str">
        <f t="array" ref="F426">INDEX(Гардеробная_система_2[артикул],MATCH('Гардеробная система'!$C426&amp;'Гардеробная система'!$D426&amp;'Гардеробная система'!$E426,Гардеробная_система_2[Название]&amp;Гардеробная_система_2[цвет]&amp;Гардеробная_система_2[страна],0),0)</f>
        <v>AA0421.VP172.WHGPC.RU</v>
      </c>
      <c r="G426" s="199" t="s">
        <v>1013</v>
      </c>
      <c r="H426" s="479">
        <f t="array" ref="H426">IF($D$13=$U$2,INDEX(Гардеробная_система_2[РРЦ Без НДС],MATCH(F426,Гардеробная_система_2[артикул],0)),IF($D$13=$U$1,INDEX(Гардеробная_система_2[РРЦ с НДС],MATCH(F426,Гардеробная_система_2[артикул],0)),IF($D$13=$U$3,INDEX(Гардеробная_система_2[0 НДС],MATCH(F426,Гардеробная_система_2[артикул],0)),0)))</f>
        <v>6787.93</v>
      </c>
      <c r="I426" s="479">
        <f t="array" ref="I426">H426-H426*$I$13</f>
        <v>6787.93</v>
      </c>
      <c r="J426" s="32"/>
    </row>
    <row r="427" spans="1:10" x14ac:dyDescent="0.25">
      <c r="A427" s="5"/>
      <c r="B427" s="730"/>
      <c r="C427" s="478" t="s">
        <v>1611</v>
      </c>
      <c r="D427" s="199" t="s">
        <v>5</v>
      </c>
      <c r="E427" s="199" t="s">
        <v>616</v>
      </c>
      <c r="F427" s="199" t="str">
        <f t="array" ref="F427">INDEX(Гардеробная_система_2[артикул],MATCH('Гардеробная система'!$C427&amp;'Гардеробная система'!$D427&amp;'Гардеробная система'!$E427,Гардеробная_система_2[Название]&amp;Гардеробная_система_2[цвет]&amp;Гардеробная_система_2[страна],0),0)</f>
        <v>AA0421.VP057.BKSPC.RU</v>
      </c>
      <c r="G427" s="199" t="s">
        <v>1013</v>
      </c>
      <c r="H427" s="479">
        <f t="array" ref="H427">IF($D$13=$U$2,INDEX(Гардеробная_система_2[РРЦ Без НДС],MATCH(F427,Гардеробная_система_2[артикул],0)),IF($D$13=$U$1,INDEX(Гардеробная_система_2[РРЦ с НДС],MATCH(F427,Гардеробная_система_2[артикул],0)),IF($D$13=$U$3,INDEX(Гардеробная_система_2[0 НДС],MATCH(F427,Гардеробная_система_2[артикул],0)),0)))</f>
        <v>4154.0200000000004</v>
      </c>
      <c r="I427" s="479">
        <f t="array" ref="I427">H427-H427*$I$13</f>
        <v>4154.0200000000004</v>
      </c>
      <c r="J427" s="32"/>
    </row>
    <row r="428" spans="1:10" x14ac:dyDescent="0.25">
      <c r="A428" s="5"/>
      <c r="B428" s="730"/>
      <c r="C428" s="478" t="s">
        <v>1604</v>
      </c>
      <c r="D428" s="199" t="s">
        <v>5</v>
      </c>
      <c r="E428" s="199" t="s">
        <v>616</v>
      </c>
      <c r="F428" s="199" t="str">
        <f t="array" ref="F428">INDEX(Гардеробная_система_2[артикул],MATCH('Гардеробная система'!$C428&amp;'Гардеробная система'!$D428&amp;'Гардеробная система'!$E428,Гардеробная_система_2[Название]&amp;Гардеробная_система_2[цвет]&amp;Гардеробная_система_2[страна],0),0)</f>
        <v>AA0421.VP114.BKSPC.RU</v>
      </c>
      <c r="G428" s="199" t="s">
        <v>1013</v>
      </c>
      <c r="H428" s="479">
        <f t="array" ref="H428">IF($D$13=$U$2,INDEX(Гардеробная_система_2[РРЦ Без НДС],MATCH(F428,Гардеробная_система_2[артикул],0)),IF($D$13=$U$1,INDEX(Гардеробная_система_2[РРЦ с НДС],MATCH(F428,Гардеробная_система_2[артикул],0)),IF($D$13=$U$3,INDEX(Гардеробная_система_2[0 НДС],MATCH(F428,Гардеробная_система_2[артикул],0)),0)))</f>
        <v>5784.08</v>
      </c>
      <c r="I428" s="479">
        <f t="array" ref="I428">H428-H428*$I$13</f>
        <v>5784.08</v>
      </c>
      <c r="J428" s="32"/>
    </row>
    <row r="429" spans="1:10" x14ac:dyDescent="0.25">
      <c r="A429" s="5"/>
      <c r="B429" s="730"/>
      <c r="C429" s="478" t="s">
        <v>1609</v>
      </c>
      <c r="D429" s="199" t="s">
        <v>5</v>
      </c>
      <c r="E429" s="199" t="s">
        <v>616</v>
      </c>
      <c r="F429" s="199" t="str">
        <f t="array" ref="F429">INDEX(Гардеробная_система_2[артикул],MATCH('Гардеробная система'!$C429&amp;'Гардеробная система'!$D429&amp;'Гардеробная система'!$E429,Гардеробная_система_2[Название]&amp;Гардеробная_система_2[цвет]&amp;Гардеробная_система_2[страна],0),0)</f>
        <v>AA0421.VP172.BKSPC.RU</v>
      </c>
      <c r="G429" s="199" t="s">
        <v>1013</v>
      </c>
      <c r="H429" s="479">
        <f t="array" ref="H429">IF($D$13=$U$2,INDEX(Гардеробная_система_2[РРЦ Без НДС],MATCH(F429,Гардеробная_система_2[артикул],0)),IF($D$13=$U$1,INDEX(Гардеробная_система_2[РРЦ с НДС],MATCH(F429,Гардеробная_система_2[артикул],0)),IF($D$13=$U$3,INDEX(Гардеробная_система_2[0 НДС],MATCH(F429,Гардеробная_система_2[артикул],0)),0)))</f>
        <v>7466.71</v>
      </c>
      <c r="I429" s="479">
        <f t="array" ref="I429">H429-H429*$I$13</f>
        <v>7466.71</v>
      </c>
      <c r="J429" s="32"/>
    </row>
    <row r="430" spans="1:10" ht="23.25" customHeight="1" x14ac:dyDescent="0.3">
      <c r="A430" s="5"/>
      <c r="B430" s="101"/>
      <c r="C430" s="76" t="s">
        <v>1624</v>
      </c>
      <c r="D430" s="102"/>
      <c r="E430" s="102"/>
      <c r="F430" s="102"/>
      <c r="G430" s="102"/>
      <c r="H430" s="407"/>
      <c r="I430" s="408"/>
      <c r="J430" s="32"/>
    </row>
    <row r="431" spans="1:10" x14ac:dyDescent="0.25">
      <c r="A431" s="5"/>
      <c r="B431" s="734"/>
      <c r="C431" s="478" t="s">
        <v>1621</v>
      </c>
      <c r="D431" s="199" t="s">
        <v>3</v>
      </c>
      <c r="E431" s="199" t="s">
        <v>616</v>
      </c>
      <c r="F431" s="199" t="str">
        <f t="array" ref="F431">INDEX(Гардеробная_система_2[артикул],MATCH('Гардеробная система'!$C431&amp;'Гардеробная система'!$D431&amp;'Гардеробная система'!$E431,Гардеробная_система_2[Название]&amp;Гардеробная_система_2[цвет]&amp;Гардеробная_система_2[страна],0),0)</f>
        <v>AA0420.VP057.SLMAN.RU</v>
      </c>
      <c r="G431" s="199" t="s">
        <v>1013</v>
      </c>
      <c r="H431" s="479">
        <f t="array" ref="H431">IF($D$13=$U$2,INDEX(Гардеробная_система_2[РРЦ Без НДС],MATCH(F431,Гардеробная_система_2[артикул],0)),IF($D$13=$U$1,INDEX(Гардеробная_система_2[РРЦ с НДС],MATCH(F431,Гардеробная_система_2[артикул],0)),IF($D$13=$U$3,INDEX(Гардеробная_система_2[0 НДС],MATCH(F431,Гардеробная_система_2[артикул],0)),0)))</f>
        <v>4187.4799999999996</v>
      </c>
      <c r="I431" s="479">
        <f t="array" ref="I431">H431-H431*$I$13</f>
        <v>4187.4799999999996</v>
      </c>
      <c r="J431" s="32"/>
    </row>
    <row r="432" spans="1:10" x14ac:dyDescent="0.25">
      <c r="A432" s="5"/>
      <c r="B432" s="737"/>
      <c r="C432" s="478" t="s">
        <v>1615</v>
      </c>
      <c r="D432" s="199" t="s">
        <v>3</v>
      </c>
      <c r="E432" s="199" t="s">
        <v>616</v>
      </c>
      <c r="F432" s="199" t="str">
        <f t="array" ref="F432">INDEX(Гардеробная_система_2[артикул],MATCH('Гардеробная система'!$C432&amp;'Гардеробная система'!$D432&amp;'Гардеробная система'!$E432,Гардеробная_система_2[Название]&amp;Гардеробная_система_2[цвет]&amp;Гардеробная_система_2[страна],0),0)</f>
        <v>AA0420.VP114.SLMAN.RU</v>
      </c>
      <c r="G432" s="199" t="s">
        <v>1013</v>
      </c>
      <c r="H432" s="479">
        <f t="array" ref="H432">IF($D$13=$U$2,INDEX(Гардеробная_система_2[РРЦ Без НДС],MATCH(F432,Гардеробная_система_2[артикул],0)),IF($D$13=$U$1,INDEX(Гардеробная_система_2[РРЦ с НДС],MATCH(F432,Гардеробная_система_2[артикул],0)),IF($D$13=$U$3,INDEX(Гардеробная_система_2[0 НДС],MATCH(F432,Гардеробная_система_2[артикул],0)),0)))</f>
        <v>5927.48</v>
      </c>
      <c r="I432" s="479">
        <f t="array" ref="I432">H432-H432*$I$13</f>
        <v>5927.48</v>
      </c>
      <c r="J432" s="32"/>
    </row>
    <row r="433" spans="1:10" x14ac:dyDescent="0.25">
      <c r="A433" s="5"/>
      <c r="B433" s="737"/>
      <c r="C433" s="478" t="s">
        <v>1618</v>
      </c>
      <c r="D433" s="199" t="s">
        <v>3</v>
      </c>
      <c r="E433" s="199" t="s">
        <v>616</v>
      </c>
      <c r="F433" s="199" t="str">
        <f t="array" ref="F433">INDEX(Гардеробная_система_2[артикул],MATCH('Гардеробная система'!$C433&amp;'Гардеробная система'!$D433&amp;'Гардеробная система'!$E433,Гардеробная_система_2[Название]&amp;Гардеробная_система_2[цвет]&amp;Гардеробная_система_2[страна],0),0)</f>
        <v>AA0420.VP172.SLMAN.RU</v>
      </c>
      <c r="G433" s="199" t="s">
        <v>1013</v>
      </c>
      <c r="H433" s="479">
        <f t="array" ref="H433">IF($D$13=$U$2,INDEX(Гардеробная_система_2[РРЦ Без НДС],MATCH(F433,Гардеробная_система_2[артикул],0)),IF($D$13=$U$1,INDEX(Гардеробная_система_2[РРЦ с НДС],MATCH(F433,Гардеробная_система_2[артикул],0)),IF($D$13=$U$3,INDEX(Гардеробная_система_2[0 НДС],MATCH(F433,Гардеробная_система_2[артикул],0)),0)))</f>
        <v>7648.37</v>
      </c>
      <c r="I433" s="479">
        <f t="array" ref="I433">H433-H433*$I$13</f>
        <v>7648.37</v>
      </c>
      <c r="J433" s="32"/>
    </row>
    <row r="434" spans="1:10" x14ac:dyDescent="0.25">
      <c r="A434" s="5"/>
      <c r="B434" s="737"/>
      <c r="C434" s="478" t="s">
        <v>1621</v>
      </c>
      <c r="D434" s="199" t="s">
        <v>469</v>
      </c>
      <c r="E434" s="199" t="s">
        <v>616</v>
      </c>
      <c r="F434" s="199" t="str">
        <f t="array" ref="F434">INDEX(Гардеробная_система_2[артикул],MATCH('Гардеробная система'!$C434&amp;'Гардеробная система'!$D434&amp;'Гардеробная система'!$E434,Гардеробная_система_2[Название]&amp;Гардеробная_система_2[цвет]&amp;Гардеробная_система_2[страна],0),0)</f>
        <v>AA0420.VP057.WHGPC.RU</v>
      </c>
      <c r="G434" s="199" t="s">
        <v>1013</v>
      </c>
      <c r="H434" s="479">
        <f t="array" ref="H434">IF($D$13=$U$2,INDEX(Гардеробная_система_2[РРЦ Без НДС],MATCH(F434,Гардеробная_система_2[артикул],0)),IF($D$13=$U$1,INDEX(Гардеробная_система_2[РРЦ с НДС],MATCH(F434,Гардеробная_система_2[артикул],0)),IF($D$13=$U$3,INDEX(Гардеробная_система_2[0 НДС],MATCH(F434,Гардеробная_система_2[артикул],0)),0)))</f>
        <v>4187.4799999999996</v>
      </c>
      <c r="I434" s="479">
        <f t="array" ref="I434">H434-H434*$I$13</f>
        <v>4187.4799999999996</v>
      </c>
      <c r="J434" s="32"/>
    </row>
    <row r="435" spans="1:10" x14ac:dyDescent="0.25">
      <c r="A435" s="5"/>
      <c r="B435" s="737"/>
      <c r="C435" s="478" t="s">
        <v>1615</v>
      </c>
      <c r="D435" s="199" t="s">
        <v>469</v>
      </c>
      <c r="E435" s="199" t="s">
        <v>616</v>
      </c>
      <c r="F435" s="199" t="str">
        <f t="array" ref="F435">INDEX(Гардеробная_система_2[артикул],MATCH('Гардеробная система'!$C435&amp;'Гардеробная система'!$D435&amp;'Гардеробная система'!$E435,Гардеробная_система_2[Название]&amp;Гардеробная_система_2[цвет]&amp;Гардеробная_система_2[страна],0),0)</f>
        <v>AA0420.VP114.WHGPC.RU</v>
      </c>
      <c r="G435" s="199" t="s">
        <v>1013</v>
      </c>
      <c r="H435" s="479">
        <f t="array" ref="H435">IF($D$13=$U$2,INDEX(Гардеробная_система_2[РРЦ Без НДС],MATCH(F435,Гардеробная_система_2[артикул],0)),IF($D$13=$U$1,INDEX(Гардеробная_система_2[РРЦ с НДС],MATCH(F435,Гардеробная_система_2[артикул],0)),IF($D$13=$U$3,INDEX(Гардеробная_система_2[0 НДС],MATCH(F435,Гардеробная_система_2[артикул],0)),0)))</f>
        <v>5927.48</v>
      </c>
      <c r="I435" s="479">
        <f t="array" ref="I435">H435-H435*$I$13</f>
        <v>5927.48</v>
      </c>
      <c r="J435" s="32"/>
    </row>
    <row r="436" spans="1:10" x14ac:dyDescent="0.25">
      <c r="A436" s="5"/>
      <c r="B436" s="737"/>
      <c r="C436" s="478" t="s">
        <v>1621</v>
      </c>
      <c r="D436" s="199" t="s">
        <v>5</v>
      </c>
      <c r="E436" s="199" t="s">
        <v>616</v>
      </c>
      <c r="F436" s="199" t="str">
        <f t="array" ref="F436">INDEX(Гардеробная_система_2[артикул],MATCH('Гардеробная система'!$C436&amp;'Гардеробная система'!$D436&amp;'Гардеробная система'!$E436,Гардеробная_система_2[Название]&amp;Гардеробная_система_2[цвет]&amp;Гардеробная_система_2[страна],0),0)</f>
        <v>AA0420.VP057.BKSPC.RU</v>
      </c>
      <c r="G436" s="199" t="s">
        <v>1013</v>
      </c>
      <c r="H436" s="479">
        <f t="array" ref="H436">IF($D$13=$U$2,INDEX(Гардеробная_система_2[РРЦ Без НДС],MATCH(F436,Гардеробная_система_2[артикул],0)),IF($D$13=$U$1,INDEX(Гардеробная_система_2[РРЦ с НДС],MATCH(F436,Гардеробная_система_2[артикул],0)),IF($D$13=$U$3,INDEX(Гардеробная_система_2[0 НДС],MATCH(F436,Гардеробная_система_2[артикул],0)),0)))</f>
        <v>4606.2299999999996</v>
      </c>
      <c r="I436" s="479">
        <f t="array" ref="I436">H436-H436*$I$13</f>
        <v>4606.2299999999996</v>
      </c>
      <c r="J436" s="32"/>
    </row>
    <row r="437" spans="1:10" x14ac:dyDescent="0.25">
      <c r="A437" s="5"/>
      <c r="B437" s="737"/>
      <c r="C437" s="478" t="s">
        <v>1615</v>
      </c>
      <c r="D437" s="199" t="s">
        <v>5</v>
      </c>
      <c r="E437" s="199" t="s">
        <v>616</v>
      </c>
      <c r="F437" s="199" t="str">
        <f t="array" ref="F437">INDEX(Гардеробная_система_2[артикул],MATCH('Гардеробная система'!$C437&amp;'Гардеробная система'!$D437&amp;'Гардеробная система'!$E437,Гардеробная_система_2[Название]&amp;Гардеробная_система_2[цвет]&amp;Гардеробная_система_2[страна],0),0)</f>
        <v>AA0420.VP114.BKSPC.RU</v>
      </c>
      <c r="G437" s="199" t="s">
        <v>1013</v>
      </c>
      <c r="H437" s="479">
        <f t="array" ref="H437">IF($D$13=$U$2,INDEX(Гардеробная_система_2[РРЦ Без НДС],MATCH(F437,Гардеробная_система_2[артикул],0)),IF($D$13=$U$1,INDEX(Гардеробная_система_2[РРЦ с НДС],MATCH(F437,Гардеробная_система_2[артикул],0)),IF($D$13=$U$3,INDEX(Гардеробная_система_2[0 НДС],MATCH(F437,Гардеробная_система_2[артикул],0)),0)))</f>
        <v>5468.58</v>
      </c>
      <c r="I437" s="479">
        <f t="array" ref="I437">H437-H437*$I$13</f>
        <v>5468.58</v>
      </c>
      <c r="J437" s="32"/>
    </row>
    <row r="438" spans="1:10" x14ac:dyDescent="0.25">
      <c r="A438" s="5"/>
      <c r="B438" s="738"/>
      <c r="C438" s="478" t="s">
        <v>1618</v>
      </c>
      <c r="D438" s="199" t="s">
        <v>5</v>
      </c>
      <c r="E438" s="199" t="s">
        <v>616</v>
      </c>
      <c r="F438" s="199" t="str">
        <f t="array" ref="F438">INDEX(Гардеробная_система_2[артикул],MATCH('Гардеробная система'!$C438&amp;'Гардеробная система'!$D438&amp;'Гардеробная система'!$E438,Гардеробная_система_2[Название]&amp;Гардеробная_система_2[цвет]&amp;Гардеробная_система_2[страна],0),0)</f>
        <v>AA0420.VP172.BKSPC.RU</v>
      </c>
      <c r="G438" s="199" t="s">
        <v>1013</v>
      </c>
      <c r="H438" s="479">
        <f t="array" ref="H438">IF($D$13=$U$2,INDEX(Гардеробная_система_2[РРЦ Без НДС],MATCH(F438,Гардеробная_система_2[артикул],0)),IF($D$13=$U$1,INDEX(Гардеробная_система_2[РРЦ с НДС],MATCH(F438,Гардеробная_система_2[артикул],0)),IF($D$13=$U$3,INDEX(Гардеробная_система_2[0 НДС],MATCH(F438,Гардеробная_система_2[артикул],0)),0)))</f>
        <v>7025.03</v>
      </c>
      <c r="I438" s="479">
        <f t="array" ref="I438">H438-H438*$I$13</f>
        <v>7025.03</v>
      </c>
      <c r="J438" s="32"/>
    </row>
    <row r="439" spans="1:10" ht="24.95" customHeight="1" x14ac:dyDescent="0.25">
      <c r="A439" s="5"/>
      <c r="B439" s="734"/>
      <c r="C439" s="478" t="s">
        <v>1784</v>
      </c>
      <c r="D439" s="199" t="s">
        <v>964</v>
      </c>
      <c r="E439" s="199" t="s">
        <v>2235</v>
      </c>
      <c r="F439" s="199" t="str">
        <f t="array" ref="F439">INDEX(Гардеробная_система_2[артикул],MATCH('Гардеробная система'!$C439&amp;'Гардеробная система'!$D439&amp;'Гардеробная система'!$E439,Гардеробная_система_2[Название]&amp;Гардеробная_система_2[цвет]&amp;Гардеробная_система_2[страна],0),0)</f>
        <v>WA0476.VP000.MG0PC.CG</v>
      </c>
      <c r="G439" s="199" t="s">
        <v>1013</v>
      </c>
      <c r="H439" s="479">
        <f t="array" ref="H439">IF($D$13=$U$2,INDEX(Гардеробная_система_2[РРЦ Без НДС],MATCH(F439,Гардеробная_система_2[артикул],0)),IF($D$13=$U$1,INDEX(Гардеробная_система_2[РРЦ с НДС],MATCH(F439,Гардеробная_система_2[артикул],0)),IF($D$13=$U$3,INDEX(Гардеробная_система_2[0 НДС],MATCH(F439,Гардеробная_система_2[артикул],0)),0)))</f>
        <v>866.25</v>
      </c>
      <c r="I439" s="479">
        <f t="array" ref="I439">H439-H439*$I$13</f>
        <v>866.25</v>
      </c>
      <c r="J439" s="32"/>
    </row>
    <row r="440" spans="1:10" ht="24.95" customHeight="1" x14ac:dyDescent="0.25">
      <c r="A440" s="5"/>
      <c r="B440" s="737"/>
      <c r="C440" s="478" t="s">
        <v>1784</v>
      </c>
      <c r="D440" s="199" t="s">
        <v>469</v>
      </c>
      <c r="E440" s="199" t="s">
        <v>2235</v>
      </c>
      <c r="F440" s="199" t="str">
        <f t="array" ref="F440">INDEX(Гардеробная_система_2[артикул],MATCH('Гардеробная система'!$C440&amp;'Гардеробная система'!$D440&amp;'Гардеробная система'!$E440,Гардеробная_система_2[Название]&amp;Гардеробная_система_2[цвет]&amp;Гардеробная_система_2[страна],0),0)</f>
        <v>WA0476.VP000.WH0PC.CG</v>
      </c>
      <c r="G440" s="199" t="s">
        <v>1013</v>
      </c>
      <c r="H440" s="479">
        <f t="array" ref="H440">IF($D$13=$U$2,INDEX(Гардеробная_система_2[РРЦ Без НДС],MATCH(F440,Гардеробная_система_2[артикул],0)),IF($D$13=$U$1,INDEX(Гардеробная_система_2[РРЦ с НДС],MATCH(F440,Гардеробная_система_2[артикул],0)),IF($D$13=$U$3,INDEX(Гардеробная_система_2[0 НДС],MATCH(F440,Гардеробная_система_2[артикул],0)),0)))</f>
        <v>866.25</v>
      </c>
      <c r="I440" s="479">
        <f t="array" ref="I440">H440-H440*$I$13</f>
        <v>866.25</v>
      </c>
      <c r="J440" s="32"/>
    </row>
    <row r="441" spans="1:10" ht="24.95" customHeight="1" x14ac:dyDescent="0.25">
      <c r="A441" s="5"/>
      <c r="B441" s="738"/>
      <c r="C441" s="478" t="s">
        <v>1784</v>
      </c>
      <c r="D441" s="199" t="s">
        <v>470</v>
      </c>
      <c r="E441" s="199" t="s">
        <v>2235</v>
      </c>
      <c r="F441" s="199" t="str">
        <f t="array" ref="F441">INDEX(Гардеробная_система_2[артикул],MATCH('Гардеробная система'!$C441&amp;'Гардеробная система'!$D441&amp;'Гардеробная система'!$E441,Гардеробная_система_2[Название]&amp;Гардеробная_система_2[цвет]&amp;Гардеробная_система_2[страна],0),0)</f>
        <v>WA0476.VP000.BK0PC.CG</v>
      </c>
      <c r="G441" s="199" t="s">
        <v>1013</v>
      </c>
      <c r="H441" s="479">
        <f t="array" ref="H441">IF($D$13=$U$2,INDEX(Гардеробная_система_2[РРЦ Без НДС],MATCH(F441,Гардеробная_система_2[артикул],0)),IF($D$13=$U$1,INDEX(Гардеробная_система_2[РРЦ с НДС],MATCH(F441,Гардеробная_система_2[артикул],0)),IF($D$13=$U$3,INDEX(Гардеробная_система_2[0 НДС],MATCH(F441,Гардеробная_система_2[артикул],0)),0)))</f>
        <v>952.88</v>
      </c>
      <c r="I441" s="479">
        <f t="array" ref="I441">H441-H441*$I$13</f>
        <v>952.88</v>
      </c>
      <c r="J441" s="32"/>
    </row>
    <row r="442" spans="1:10" ht="23.25" customHeight="1" x14ac:dyDescent="0.3">
      <c r="A442" s="5"/>
      <c r="B442" s="101"/>
      <c r="C442" s="76" t="s">
        <v>1624</v>
      </c>
      <c r="D442" s="102"/>
      <c r="E442" s="102"/>
      <c r="F442" s="102"/>
      <c r="G442" s="102"/>
      <c r="H442" s="407"/>
      <c r="I442" s="408"/>
      <c r="J442" s="32"/>
    </row>
    <row r="443" spans="1:10" s="481" customFormat="1" ht="30" customHeight="1" x14ac:dyDescent="0.25">
      <c r="A443" s="259"/>
      <c r="B443" s="321"/>
      <c r="C443" s="478" t="s">
        <v>1785</v>
      </c>
      <c r="D443" s="199" t="s">
        <v>964</v>
      </c>
      <c r="E443" s="199" t="s">
        <v>616</v>
      </c>
      <c r="F443" s="199" t="str">
        <f t="array" ref="F443">INDEX(Гардеробная_система_2[артикул],MATCH('Гардеробная система'!$C443&amp;'Гардеробная система'!$D443&amp;'Гардеробная система'!$E443,Гардеробная_система_2[Название]&amp;Гардеробная_система_2[цвет]&amp;Гардеробная_система_2[страна],0),0)</f>
        <v>WD0423.VP607.MG0PC.RU</v>
      </c>
      <c r="G443" s="199" t="s">
        <v>1013</v>
      </c>
      <c r="H443" s="479">
        <f t="array" ref="H443">IF($D$13=$U$2,INDEX(Гардеробная_система_2[РРЦ Без НДС],MATCH(F443,Гардеробная_система_2[артикул],0)),IF($D$13=$U$1,INDEX(Гардеробная_система_2[РРЦ с НДС],MATCH(F443,Гардеробная_система_2[артикул],0)),IF($D$13=$U$3,INDEX(Гардеробная_система_2[0 НДС],MATCH(F443,Гардеробная_система_2[артикул],0)),0)))</f>
        <v>14841.67</v>
      </c>
      <c r="I443" s="479">
        <f t="array" ref="I443">H443-H443*$I$13</f>
        <v>14841.67</v>
      </c>
      <c r="J443" s="480"/>
    </row>
    <row r="444" spans="1:10" s="481" customFormat="1" ht="30" customHeight="1" x14ac:dyDescent="0.25">
      <c r="A444" s="259"/>
      <c r="B444" s="316"/>
      <c r="C444" s="478" t="s">
        <v>1786</v>
      </c>
      <c r="D444" s="199" t="s">
        <v>964</v>
      </c>
      <c r="E444" s="199" t="s">
        <v>616</v>
      </c>
      <c r="F444" s="199" t="str">
        <f t="array" ref="F444">INDEX(Гардеробная_система_2[артикул],MATCH('Гардеробная система'!$C444&amp;'Гардеробная система'!$D444&amp;'Гардеробная система'!$E444,Гардеробная_система_2[Название]&amp;Гардеробная_система_2[цвет]&amp;Гардеробная_система_2[страна],0),0)</f>
        <v>WD0422.VP607.MG0PC.RU</v>
      </c>
      <c r="G444" s="199" t="s">
        <v>1013</v>
      </c>
      <c r="H444" s="479">
        <f t="array" ref="H444">IF($D$13=$U$2,INDEX(Гардеробная_система_2[РРЦ Без НДС],MATCH(F444,Гардеробная_система_2[артикул],0)),IF($D$13=$U$1,INDEX(Гардеробная_система_2[РРЦ с НДС],MATCH(F444,Гардеробная_система_2[артикул],0)),IF($D$13=$U$3,INDEX(Гардеробная_система_2[0 НДС],MATCH(F444,Гардеробная_система_2[артикул],0)),0)))</f>
        <v>14841.89</v>
      </c>
      <c r="I444" s="479">
        <f t="array" ref="I444">H444-H444*$I$13</f>
        <v>14841.89</v>
      </c>
      <c r="J444" s="480"/>
    </row>
    <row r="445" spans="1:10" x14ac:dyDescent="0.25">
      <c r="A445" s="5"/>
      <c r="B445" s="734"/>
      <c r="C445" s="478" t="s">
        <v>1787</v>
      </c>
      <c r="D445" s="199" t="s">
        <v>977</v>
      </c>
      <c r="E445" s="199" t="s">
        <v>616</v>
      </c>
      <c r="F445" s="199" t="str">
        <f t="array" ref="F445">INDEX(Гардеробная_система_2[артикул],MATCH('Гардеробная система'!$C445&amp;'Гардеробная система'!$D445&amp;'Гардеробная система'!$E445,Гардеробная_система_2[Название]&amp;Гардеробная_система_2[цвет]&amp;Гардеробная_система_2[страна],0),0)</f>
        <v>WD0426.VP607.DLT00.RU</v>
      </c>
      <c r="G445" s="199" t="s">
        <v>1013</v>
      </c>
      <c r="H445" s="479">
        <f t="array" ref="H445">IF($D$13=$U$2,INDEX(Гардеробная_система_2[РРЦ Без НДС],MATCH(F445,Гардеробная_система_2[артикул],0)),IF($D$13=$U$1,INDEX(Гардеробная_система_2[РРЦ с НДС],MATCH(F445,Гардеробная_система_2[артикул],0)),IF($D$13=$U$3,INDEX(Гардеробная_система_2[0 НДС],MATCH(F445,Гардеробная_система_2[артикул],0)),0)))</f>
        <v>3034.18</v>
      </c>
      <c r="I445" s="479">
        <f t="array" ref="I445">H445-H445*$I$13</f>
        <v>3034.18</v>
      </c>
      <c r="J445" s="32"/>
    </row>
    <row r="446" spans="1:10" x14ac:dyDescent="0.25">
      <c r="A446" s="5"/>
      <c r="B446" s="737"/>
      <c r="C446" s="478" t="s">
        <v>1788</v>
      </c>
      <c r="D446" s="199" t="s">
        <v>977</v>
      </c>
      <c r="E446" s="199" t="s">
        <v>616</v>
      </c>
      <c r="F446" s="199" t="str">
        <f t="array" ref="F446">INDEX(Гардеробная_система_2[артикул],MATCH('Гардеробная система'!$C446&amp;'Гардеробная система'!$D446&amp;'Гардеробная система'!$E446,Гардеробная_система_2[Название]&amp;Гардеробная_система_2[цвет]&amp;Гардеробная_система_2[страна],0),0)</f>
        <v>WD0429.VP607.DLT00.RU</v>
      </c>
      <c r="G446" s="199" t="s">
        <v>1013</v>
      </c>
      <c r="H446" s="479">
        <f t="array" ref="H446">IF($D$13=$U$2,INDEX(Гардеробная_система_2[РРЦ Без НДС],MATCH(F446,Гардеробная_система_2[артикул],0)),IF($D$13=$U$1,INDEX(Гардеробная_система_2[РРЦ с НДС],MATCH(F446,Гардеробная_система_2[артикул],0)),IF($D$13=$U$3,INDEX(Гардеробная_система_2[0 НДС],MATCH(F446,Гардеробная_система_2[артикул],0)),0)))</f>
        <v>3543.91</v>
      </c>
      <c r="I446" s="479">
        <f t="array" ref="I446">H446-H446*$I$13</f>
        <v>3543.91</v>
      </c>
      <c r="J446" s="32"/>
    </row>
    <row r="447" spans="1:10" x14ac:dyDescent="0.25">
      <c r="A447" s="5"/>
      <c r="B447" s="738"/>
      <c r="C447" s="478" t="s">
        <v>1789</v>
      </c>
      <c r="D447" s="199" t="s">
        <v>977</v>
      </c>
      <c r="E447" s="199" t="s">
        <v>616</v>
      </c>
      <c r="F447" s="199" t="str">
        <f t="array" ref="F447">INDEX(Гардеробная_система_2[артикул],MATCH('Гардеробная система'!$C447&amp;'Гардеробная система'!$D447&amp;'Гардеробная система'!$E447,Гардеробная_система_2[Название]&amp;Гардеробная_система_2[цвет]&amp;Гардеробная_система_2[страна],0),0)</f>
        <v>WD0432.VP607.DLT00.RU</v>
      </c>
      <c r="G447" s="199" t="s">
        <v>1013</v>
      </c>
      <c r="H447" s="479">
        <f t="array" ref="H447">IF($D$13=$U$2,INDEX(Гардеробная_система_2[РРЦ Без НДС],MATCH(F447,Гардеробная_система_2[артикул],0)),IF($D$13=$U$1,INDEX(Гардеробная_система_2[РРЦ с НДС],MATCH(F447,Гардеробная_система_2[артикул],0)),IF($D$13=$U$3,INDEX(Гардеробная_система_2[0 НДС],MATCH(F447,Гардеробная_система_2[артикул],0)),0)))</f>
        <v>4053.66</v>
      </c>
      <c r="I447" s="479">
        <f t="array" ref="I447">H447-H447*$I$13</f>
        <v>4053.66</v>
      </c>
      <c r="J447" s="32"/>
    </row>
    <row r="448" spans="1:10" x14ac:dyDescent="0.25">
      <c r="A448" s="5"/>
      <c r="B448" s="734"/>
      <c r="C448" s="478" t="s">
        <v>1790</v>
      </c>
      <c r="D448" s="199" t="s">
        <v>977</v>
      </c>
      <c r="E448" s="199" t="s">
        <v>616</v>
      </c>
      <c r="F448" s="199" t="str">
        <f t="array" ref="F448">INDEX(Гардеробная_система_2[артикул],MATCH('Гардеробная система'!$C448&amp;'Гардеробная система'!$D448&amp;'Гардеробная система'!$E448,Гардеробная_система_2[Название]&amp;Гардеробная_система_2[цвет]&amp;Гардеробная_система_2[страна],0),0)</f>
        <v>WD0435.VP607.DLT00.RU</v>
      </c>
      <c r="G448" s="199" t="s">
        <v>1013</v>
      </c>
      <c r="H448" s="479">
        <f t="array" ref="H448">IF($D$13=$U$2,INDEX(Гардеробная_система_2[РРЦ Без НДС],MATCH(F448,Гардеробная_система_2[артикул],0)),IF($D$13=$U$1,INDEX(Гардеробная_система_2[РРЦ с НДС],MATCH(F448,Гардеробная_система_2[артикул],0)),IF($D$13=$U$3,INDEX(Гардеробная_система_2[0 НДС],MATCH(F448,Гардеробная_система_2[артикул],0)),0)))</f>
        <v>2292.37</v>
      </c>
      <c r="I448" s="479">
        <f t="array" ref="I448">H448-H448*$I$13</f>
        <v>2292.37</v>
      </c>
      <c r="J448" s="32"/>
    </row>
    <row r="449" spans="1:10" x14ac:dyDescent="0.25">
      <c r="A449" s="5"/>
      <c r="B449" s="737"/>
      <c r="C449" s="478" t="s">
        <v>1791</v>
      </c>
      <c r="D449" s="199" t="s">
        <v>977</v>
      </c>
      <c r="E449" s="199" t="s">
        <v>616</v>
      </c>
      <c r="F449" s="199" t="str">
        <f t="array" ref="F449">INDEX(Гардеробная_система_2[артикул],MATCH('Гардеробная система'!$C449&amp;'Гардеробная система'!$D449&amp;'Гардеробная система'!$E449,Гардеробная_система_2[Название]&amp;Гардеробная_система_2[цвет]&amp;Гардеробная_система_2[страна],0),0)</f>
        <v>WD0438.VP607.DLT00.RU</v>
      </c>
      <c r="G449" s="199" t="s">
        <v>1013</v>
      </c>
      <c r="H449" s="479">
        <f t="array" ref="H449">IF($D$13=$U$2,INDEX(Гардеробная_система_2[РРЦ Без НДС],MATCH(F449,Гардеробная_система_2[артикул],0)),IF($D$13=$U$1,INDEX(Гардеробная_система_2[РРЦ с НДС],MATCH(F449,Гардеробная_система_2[артикул],0)),IF($D$13=$U$3,INDEX(Гардеробная_система_2[0 НДС],MATCH(F449,Гардеробная_система_2[артикул],0)),0)))</f>
        <v>3106.48</v>
      </c>
      <c r="I449" s="479">
        <f t="array" ref="I449">H449-H449*$I$13</f>
        <v>3106.48</v>
      </c>
      <c r="J449" s="32"/>
    </row>
    <row r="450" spans="1:10" x14ac:dyDescent="0.25">
      <c r="A450" s="5"/>
      <c r="B450" s="738"/>
      <c r="C450" s="478" t="s">
        <v>1792</v>
      </c>
      <c r="D450" s="199" t="s">
        <v>977</v>
      </c>
      <c r="E450" s="199" t="s">
        <v>616</v>
      </c>
      <c r="F450" s="199" t="str">
        <f t="array" ref="F450">INDEX(Гардеробная_система_2[артикул],MATCH('Гардеробная система'!$C450&amp;'Гардеробная система'!$D450&amp;'Гардеробная система'!$E450,Гардеробная_система_2[Название]&amp;Гардеробная_система_2[цвет]&amp;Гардеробная_система_2[страна],0),0)</f>
        <v>WD0441.VP607.DLT00.RU</v>
      </c>
      <c r="G450" s="199" t="s">
        <v>1013</v>
      </c>
      <c r="H450" s="479">
        <f t="array" ref="H450">IF($D$13=$U$2,INDEX(Гардеробная_система_2[РРЦ Без НДС],MATCH(F450,Гардеробная_система_2[артикул],0)),IF($D$13=$U$1,INDEX(Гардеробная_система_2[РРЦ с НДС],MATCH(F450,Гардеробная_система_2[артикул],0)),IF($D$13=$U$3,INDEX(Гардеробная_система_2[0 НДС],MATCH(F450,Гардеробная_система_2[артикул],0)),0)))</f>
        <v>3931.3</v>
      </c>
      <c r="I450" s="479">
        <f t="array" ref="I450">H450-H450*$I$13</f>
        <v>3931.3</v>
      </c>
      <c r="J450" s="32"/>
    </row>
    <row r="451" spans="1:10" ht="23.25" customHeight="1" x14ac:dyDescent="0.3">
      <c r="A451" s="5"/>
      <c r="B451" s="101"/>
      <c r="C451" s="76" t="s">
        <v>1624</v>
      </c>
      <c r="D451" s="102"/>
      <c r="E451" s="102"/>
      <c r="F451" s="102"/>
      <c r="G451" s="102"/>
      <c r="H451" s="407"/>
      <c r="I451" s="408"/>
      <c r="J451" s="32"/>
    </row>
    <row r="452" spans="1:10" s="481" customFormat="1" ht="50.1" customHeight="1" x14ac:dyDescent="0.25">
      <c r="A452" s="259"/>
      <c r="B452" s="55"/>
      <c r="C452" s="478" t="s">
        <v>1793</v>
      </c>
      <c r="D452" s="199" t="s">
        <v>469</v>
      </c>
      <c r="E452" s="199" t="s">
        <v>616</v>
      </c>
      <c r="F452" s="199" t="str">
        <f t="array" ref="F452">INDEX(Гардеробная_система_2[артикул],MATCH('Гардеробная система'!$C452&amp;'Гардеробная система'!$D452&amp;'Гардеробная система'!$E452,Гардеробная_система_2[Название]&amp;Гардеробная_система_2[цвет]&amp;Гардеробная_система_2[страна],0),0)</f>
        <v>WD0424.VP607.WH0PC.RU</v>
      </c>
      <c r="G452" s="199" t="s">
        <v>1013</v>
      </c>
      <c r="H452" s="479">
        <f t="array" ref="H452">IF($D$13=$U$2,INDEX(Гардеробная_система_2[РРЦ Без НДС],MATCH(F452,Гардеробная_система_2[артикул],0)),IF($D$13=$U$1,INDEX(Гардеробная_система_2[РРЦ с НДС],MATCH(F452,Гардеробная_система_2[артикул],0)),IF($D$13=$U$3,INDEX(Гардеробная_система_2[0 НДС],MATCH(F452,Гардеробная_система_2[артикул],0)),0)))</f>
        <v>16411.349999999999</v>
      </c>
      <c r="I452" s="479">
        <f t="array" ref="I452">H452-H452*$I$13</f>
        <v>16411.349999999999</v>
      </c>
      <c r="J452" s="480"/>
    </row>
    <row r="453" spans="1:10" x14ac:dyDescent="0.25">
      <c r="A453" s="5"/>
      <c r="B453" s="734"/>
      <c r="C453" s="478" t="s">
        <v>1787</v>
      </c>
      <c r="D453" s="199" t="s">
        <v>976</v>
      </c>
      <c r="E453" s="199" t="s">
        <v>616</v>
      </c>
      <c r="F453" s="199" t="str">
        <f t="array" ref="F453">INDEX(Гардеробная_система_2[артикул],MATCH('Гардеробная система'!$C453&amp;'Гардеробная система'!$D453&amp;'Гардеробная система'!$E453,Гардеробная_система_2[Название]&amp;Гардеробная_система_2[цвет]&amp;Гардеробная_система_2[страна],0),0)</f>
        <v>WD0427.VP607.DWT00.RU</v>
      </c>
      <c r="G453" s="199" t="s">
        <v>1013</v>
      </c>
      <c r="H453" s="479">
        <f t="array" ref="H453">IF($D$13=$U$2,INDEX(Гардеробная_система_2[РРЦ Без НДС],MATCH(F453,Гардеробная_система_2[артикул],0)),IF($D$13=$U$1,INDEX(Гардеробная_система_2[РРЦ с НДС],MATCH(F453,Гардеробная_система_2[артикул],0)),IF($D$13=$U$3,INDEX(Гардеробная_система_2[0 НДС],MATCH(F453,Гардеробная_система_2[артикул],0)),0)))</f>
        <v>5582.88</v>
      </c>
      <c r="I453" s="479">
        <f t="array" ref="I453">H453-H453*$I$13</f>
        <v>5582.88</v>
      </c>
      <c r="J453" s="32"/>
    </row>
    <row r="454" spans="1:10" x14ac:dyDescent="0.25">
      <c r="A454" s="5"/>
      <c r="B454" s="737"/>
      <c r="C454" s="478" t="s">
        <v>1788</v>
      </c>
      <c r="D454" s="199" t="s">
        <v>976</v>
      </c>
      <c r="E454" s="199" t="s">
        <v>616</v>
      </c>
      <c r="F454" s="199" t="str">
        <f t="array" ref="F454">INDEX(Гардеробная_система_2[артикул],MATCH('Гардеробная система'!$C454&amp;'Гардеробная система'!$D454&amp;'Гардеробная система'!$E454,Гардеробная_система_2[Название]&amp;Гардеробная_система_2[цвет]&amp;Гардеробная_система_2[страна],0),0)</f>
        <v>WD0430.VP607.DWT00.RU</v>
      </c>
      <c r="G454" s="199" t="s">
        <v>1013</v>
      </c>
      <c r="H454" s="479">
        <f t="array" ref="H454">IF($D$13=$U$2,INDEX(Гардеробная_система_2[РРЦ Без НДС],MATCH(F454,Гардеробная_система_2[артикул],0)),IF($D$13=$U$1,INDEX(Гардеробная_система_2[РРЦ с НДС],MATCH(F454,Гардеробная_система_2[артикул],0)),IF($D$13=$U$3,INDEX(Гардеробная_система_2[0 НДС],MATCH(F454,Гардеробная_система_2[артикул],0)),0)))</f>
        <v>6547.76</v>
      </c>
      <c r="I454" s="479">
        <f t="array" ref="I454">H454-H454*$I$13</f>
        <v>6547.76</v>
      </c>
      <c r="J454" s="32"/>
    </row>
    <row r="455" spans="1:10" x14ac:dyDescent="0.25">
      <c r="A455" s="5"/>
      <c r="B455" s="738"/>
      <c r="C455" s="478" t="s">
        <v>1789</v>
      </c>
      <c r="D455" s="199" t="s">
        <v>976</v>
      </c>
      <c r="E455" s="199" t="s">
        <v>616</v>
      </c>
      <c r="F455" s="199" t="str">
        <f t="array" ref="F455">INDEX(Гардеробная_система_2[артикул],MATCH('Гардеробная система'!$C455&amp;'Гардеробная система'!$D455&amp;'Гардеробная система'!$E455,Гардеробная_система_2[Название]&amp;Гардеробная_система_2[цвет]&amp;Гардеробная_система_2[страна],0),0)</f>
        <v>WD0433.VP607.DWT00.RU</v>
      </c>
      <c r="G455" s="199" t="s">
        <v>1013</v>
      </c>
      <c r="H455" s="479">
        <f t="array" ref="H455">IF($D$13=$U$2,INDEX(Гардеробная_система_2[РРЦ Без НДС],MATCH(F455,Гардеробная_система_2[артикул],0)),IF($D$13=$U$1,INDEX(Гардеробная_система_2[РРЦ с НДС],MATCH(F455,Гардеробная_система_2[артикул],0)),IF($D$13=$U$3,INDEX(Гардеробная_система_2[0 НДС],MATCH(F455,Гардеробная_система_2[артикул],0)),0)))</f>
        <v>7512.62</v>
      </c>
      <c r="I455" s="479">
        <f t="array" ref="I455">H455-H455*$I$13</f>
        <v>7512.62</v>
      </c>
      <c r="J455" s="32"/>
    </row>
    <row r="456" spans="1:10" x14ac:dyDescent="0.25">
      <c r="A456" s="5"/>
      <c r="B456" s="734"/>
      <c r="C456" s="478" t="s">
        <v>1790</v>
      </c>
      <c r="D456" s="199" t="s">
        <v>976</v>
      </c>
      <c r="E456" s="199" t="s">
        <v>616</v>
      </c>
      <c r="F456" s="199" t="str">
        <f t="array" ref="F456">INDEX(Гардеробная_система_2[артикул],MATCH('Гардеробная система'!$C456&amp;'Гардеробная система'!$D456&amp;'Гардеробная система'!$E456,Гардеробная_система_2[Название]&amp;Гардеробная_система_2[цвет]&amp;Гардеробная_система_2[страна],0),0)</f>
        <v>WD0436.VP607.DWT00.RU</v>
      </c>
      <c r="G456" s="199" t="s">
        <v>1013</v>
      </c>
      <c r="H456" s="479">
        <f t="array" ref="H456">IF($D$13=$U$2,INDEX(Гардеробная_система_2[РРЦ Без НДС],MATCH(F456,Гардеробная_система_2[артикул],0)),IF($D$13=$U$1,INDEX(Гардеробная_система_2[РРЦ с НДС],MATCH(F456,Гардеробная_система_2[артикул],0)),IF($D$13=$U$3,INDEX(Гардеробная_система_2[0 НДС],MATCH(F456,Гардеробная_система_2[артикул],0)),0)))</f>
        <v>4627.58</v>
      </c>
      <c r="I456" s="479">
        <f t="array" ref="I456">H456-H456*$I$13</f>
        <v>4627.58</v>
      </c>
      <c r="J456" s="32"/>
    </row>
    <row r="457" spans="1:10" x14ac:dyDescent="0.25">
      <c r="A457" s="5"/>
      <c r="B457" s="737"/>
      <c r="C457" s="478" t="s">
        <v>1791</v>
      </c>
      <c r="D457" s="199" t="s">
        <v>976</v>
      </c>
      <c r="E457" s="199" t="s">
        <v>616</v>
      </c>
      <c r="F457" s="199" t="str">
        <f t="array" ref="F457">INDEX(Гардеробная_система_2[артикул],MATCH('Гардеробная система'!$C457&amp;'Гардеробная система'!$D457&amp;'Гардеробная система'!$E457,Гардеробная_система_2[Название]&amp;Гардеробная_система_2[цвет]&amp;Гардеробная_система_2[страна],0),0)</f>
        <v>WD0439.VP607.DWT00.RU</v>
      </c>
      <c r="G457" s="199" t="s">
        <v>1013</v>
      </c>
      <c r="H457" s="479">
        <f t="array" ref="H457">IF($D$13=$U$2,INDEX(Гардеробная_система_2[РРЦ Без НДС],MATCH(F457,Гардеробная_система_2[артикул],0)),IF($D$13=$U$1,INDEX(Гардеробная_система_2[РРЦ с НДС],MATCH(F457,Гардеробная_система_2[артикул],0)),IF($D$13=$U$3,INDEX(Гардеробная_система_2[0 НДС],MATCH(F457,Гардеробная_система_2[артикул],0)),0)))</f>
        <v>5505.97</v>
      </c>
      <c r="I457" s="479">
        <f t="array" ref="I457">H457-H457*$I$13</f>
        <v>5505.97</v>
      </c>
      <c r="J457" s="32"/>
    </row>
    <row r="458" spans="1:10" x14ac:dyDescent="0.25">
      <c r="A458" s="5"/>
      <c r="B458" s="738"/>
      <c r="C458" s="478" t="s">
        <v>1792</v>
      </c>
      <c r="D458" s="199" t="s">
        <v>976</v>
      </c>
      <c r="E458" s="199" t="s">
        <v>616</v>
      </c>
      <c r="F458" s="199" t="str">
        <f t="array" ref="F458">INDEX(Гардеробная_система_2[артикул],MATCH('Гардеробная система'!$C458&amp;'Гардеробная система'!$D458&amp;'Гардеробная система'!$E458,Гардеробная_система_2[Название]&amp;Гардеробная_система_2[цвет]&amp;Гардеробная_система_2[страна],0),0)</f>
        <v>WD0442.VP607.DWT00.RU</v>
      </c>
      <c r="G458" s="199" t="s">
        <v>1013</v>
      </c>
      <c r="H458" s="479">
        <f t="array" ref="H458">IF($D$13=$U$2,INDEX(Гардеробная_система_2[РРЦ Без НДС],MATCH(F458,Гардеробная_система_2[артикул],0)),IF($D$13=$U$1,INDEX(Гардеробная_система_2[РРЦ с НДС],MATCH(F458,Гардеробная_система_2[артикул],0)),IF($D$13=$U$3,INDEX(Гардеробная_система_2[0 НДС],MATCH(F458,Гардеробная_система_2[артикул],0)),0)))</f>
        <v>6362.93</v>
      </c>
      <c r="I458" s="479">
        <f t="array" ref="I458">H458-H458*$I$13</f>
        <v>6362.93</v>
      </c>
      <c r="J458" s="32"/>
    </row>
    <row r="459" spans="1:10" ht="23.25" customHeight="1" x14ac:dyDescent="0.3">
      <c r="A459" s="5"/>
      <c r="B459" s="101"/>
      <c r="C459" s="76" t="s">
        <v>1624</v>
      </c>
      <c r="D459" s="102"/>
      <c r="E459" s="102"/>
      <c r="F459" s="102"/>
      <c r="G459" s="102"/>
      <c r="H459" s="407"/>
      <c r="I459" s="408"/>
      <c r="J459" s="32"/>
    </row>
    <row r="460" spans="1:10" s="481" customFormat="1" ht="24.95" customHeight="1" x14ac:dyDescent="0.25">
      <c r="A460" s="259"/>
      <c r="B460" s="756"/>
      <c r="C460" s="478" t="s">
        <v>1785</v>
      </c>
      <c r="D460" s="199" t="s">
        <v>470</v>
      </c>
      <c r="E460" s="199" t="s">
        <v>616</v>
      </c>
      <c r="F460" s="199" t="str">
        <f t="array" ref="F460">INDEX(Гардеробная_система_2[артикул],MATCH('Гардеробная система'!$C460&amp;'Гардеробная система'!$D460&amp;'Гардеробная система'!$E460,Гардеробная_система_2[Название]&amp;Гардеробная_система_2[цвет]&amp;Гардеробная_система_2[страна],0),0)</f>
        <v>WD0423.VP607.BK0PC.RU</v>
      </c>
      <c r="G460" s="199" t="s">
        <v>1013</v>
      </c>
      <c r="H460" s="479">
        <f t="array" ref="H460">IF($D$13=$U$2,INDEX(Гардеробная_система_2[РРЦ Без НДС],MATCH(F460,Гардеробная_система_2[артикул],0)),IF($D$13=$U$1,INDEX(Гардеробная_система_2[РРЦ с НДС],MATCH(F460,Гардеробная_система_2[артикул],0)),IF($D$13=$U$3,INDEX(Гардеробная_система_2[0 НДС],MATCH(F460,Гардеробная_система_2[артикул],0)),0)))</f>
        <v>16328.03</v>
      </c>
      <c r="I460" s="479">
        <f t="array" ref="I460">H460-H460*$I$13</f>
        <v>16328.03</v>
      </c>
      <c r="J460" s="480"/>
    </row>
    <row r="461" spans="1:10" s="481" customFormat="1" ht="24.95" customHeight="1" x14ac:dyDescent="0.25">
      <c r="A461" s="259"/>
      <c r="B461" s="758"/>
      <c r="C461" s="478" t="s">
        <v>1786</v>
      </c>
      <c r="D461" s="199" t="s">
        <v>470</v>
      </c>
      <c r="E461" s="199" t="s">
        <v>616</v>
      </c>
      <c r="F461" s="199" t="str">
        <f t="array" ref="F461">INDEX(Гардеробная_система_2[артикул],MATCH('Гардеробная система'!$C461&amp;'Гардеробная система'!$D461&amp;'Гардеробная система'!$E461,Гардеробная_система_2[Название]&amp;Гардеробная_система_2[цвет]&amp;Гардеробная_система_2[страна],0),0)</f>
        <v>WD0422.VP607.BK0PC.RU</v>
      </c>
      <c r="G461" s="199" t="s">
        <v>1013</v>
      </c>
      <c r="H461" s="479">
        <f t="array" ref="H461">IF($D$13=$U$2,INDEX(Гардеробная_система_2[РРЦ Без НДС],MATCH(F461,Гардеробная_система_2[артикул],0)),IF($D$13=$U$1,INDEX(Гардеробная_система_2[РРЦ с НДС],MATCH(F461,Гардеробная_система_2[артикул],0)),IF($D$13=$U$3,INDEX(Гардеробная_система_2[0 НДС],MATCH(F461,Гардеробная_система_2[артикул],0)),0)))</f>
        <v>16328.03</v>
      </c>
      <c r="I461" s="479">
        <f t="array" ref="I461">H461-H461*$I$13</f>
        <v>16328.03</v>
      </c>
      <c r="J461" s="480"/>
    </row>
    <row r="462" spans="1:10" x14ac:dyDescent="0.25">
      <c r="A462" s="5"/>
      <c r="B462" s="734"/>
      <c r="C462" s="478" t="s">
        <v>1787</v>
      </c>
      <c r="D462" s="199" t="s">
        <v>975</v>
      </c>
      <c r="E462" s="199" t="s">
        <v>616</v>
      </c>
      <c r="F462" s="199" t="str">
        <f t="array" ref="F462">INDEX(Гардеробная_система_2[артикул],MATCH('Гардеробная система'!$C462&amp;'Гардеробная система'!$D462&amp;'Гардеробная система'!$E462,Гардеробная_система_2[Название]&amp;Гардеробная_система_2[цвет]&amp;Гардеробная_система_2[страна],0),0)</f>
        <v>WD0425.VP607.DDT00.RU</v>
      </c>
      <c r="G462" s="199" t="s">
        <v>1013</v>
      </c>
      <c r="H462" s="479">
        <f t="array" ref="H462">IF($D$13=$U$2,INDEX(Гардеробная_система_2[РРЦ Без НДС],MATCH(F462,Гардеробная_система_2[артикул],0)),IF($D$13=$U$1,INDEX(Гардеробная_система_2[РРЦ с НДС],MATCH(F462,Гардеробная_система_2[артикул],0)),IF($D$13=$U$3,INDEX(Гардеробная_система_2[0 НДС],MATCH(F462,Гардеробная_система_2[артикул],0)),0)))</f>
        <v>3034.18</v>
      </c>
      <c r="I462" s="479">
        <f t="array" ref="I462">H462-H462*$I$13</f>
        <v>3034.18</v>
      </c>
      <c r="J462" s="32"/>
    </row>
    <row r="463" spans="1:10" x14ac:dyDescent="0.25">
      <c r="A463" s="5"/>
      <c r="B463" s="737"/>
      <c r="C463" s="478" t="s">
        <v>1788</v>
      </c>
      <c r="D463" s="199" t="s">
        <v>975</v>
      </c>
      <c r="E463" s="199" t="s">
        <v>616</v>
      </c>
      <c r="F463" s="199" t="str">
        <f t="array" ref="F463">INDEX(Гардеробная_система_2[артикул],MATCH('Гардеробная система'!$C463&amp;'Гардеробная система'!$D463&amp;'Гардеробная система'!$E463,Гардеробная_система_2[Название]&amp;Гардеробная_система_2[цвет]&amp;Гардеробная_система_2[страна],0),0)</f>
        <v>WD0428.VP607.DDT00.RU</v>
      </c>
      <c r="G463" s="199" t="s">
        <v>1013</v>
      </c>
      <c r="H463" s="479">
        <f t="array" ref="H463">IF($D$13=$U$2,INDEX(Гардеробная_система_2[РРЦ Без НДС],MATCH(F463,Гардеробная_система_2[артикул],0)),IF($D$13=$U$1,INDEX(Гардеробная_система_2[РРЦ с НДС],MATCH(F463,Гардеробная_система_2[артикул],0)),IF($D$13=$U$3,INDEX(Гардеробная_система_2[0 НДС],MATCH(F463,Гардеробная_система_2[артикул],0)),0)))</f>
        <v>3543.91</v>
      </c>
      <c r="I463" s="479">
        <f t="array" ref="I463">H463-H463*$I$13</f>
        <v>3543.91</v>
      </c>
      <c r="J463" s="32"/>
    </row>
    <row r="464" spans="1:10" x14ac:dyDescent="0.25">
      <c r="A464" s="5"/>
      <c r="B464" s="738"/>
      <c r="C464" s="478" t="s">
        <v>1789</v>
      </c>
      <c r="D464" s="199" t="s">
        <v>975</v>
      </c>
      <c r="E464" s="199" t="s">
        <v>616</v>
      </c>
      <c r="F464" s="199" t="str">
        <f t="array" ref="F464">INDEX(Гардеробная_система_2[артикул],MATCH('Гардеробная система'!$C464&amp;'Гардеробная система'!$D464&amp;'Гардеробная система'!$E464,Гардеробная_система_2[Название]&amp;Гардеробная_система_2[цвет]&amp;Гардеробная_система_2[страна],0),0)</f>
        <v>WD0431.VP607.DDT00.RU</v>
      </c>
      <c r="G464" s="199" t="s">
        <v>1013</v>
      </c>
      <c r="H464" s="479">
        <f t="array" ref="H464">IF($D$13=$U$2,INDEX(Гардеробная_система_2[РРЦ Без НДС],MATCH(F464,Гардеробная_система_2[артикул],0)),IF($D$13=$U$1,INDEX(Гардеробная_система_2[РРЦ с НДС],MATCH(F464,Гардеробная_система_2[артикул],0)),IF($D$13=$U$3,INDEX(Гардеробная_система_2[0 НДС],MATCH(F464,Гардеробная_система_2[артикул],0)),0)))</f>
        <v>4053.66</v>
      </c>
      <c r="I464" s="479">
        <f t="array" ref="I464">H464-H464*$I$13</f>
        <v>4053.66</v>
      </c>
      <c r="J464" s="32"/>
    </row>
    <row r="465" spans="1:10" x14ac:dyDescent="0.25">
      <c r="A465" s="5"/>
      <c r="B465" s="734"/>
      <c r="C465" s="478" t="s">
        <v>1790</v>
      </c>
      <c r="D465" s="199" t="s">
        <v>975</v>
      </c>
      <c r="E465" s="199" t="s">
        <v>616</v>
      </c>
      <c r="F465" s="199" t="str">
        <f t="array" ref="F465">INDEX(Гардеробная_система_2[артикул],MATCH('Гардеробная система'!$C465&amp;'Гардеробная система'!$D465&amp;'Гардеробная система'!$E465,Гардеробная_система_2[Название]&amp;Гардеробная_система_2[цвет]&amp;Гардеробная_система_2[страна],0),0)</f>
        <v>WD0434.VP607.DDT00.RU</v>
      </c>
      <c r="G465" s="199" t="s">
        <v>1013</v>
      </c>
      <c r="H465" s="479">
        <f t="array" ref="H465">IF($D$13=$U$2,INDEX(Гардеробная_система_2[РРЦ Без НДС],MATCH(F465,Гардеробная_система_2[артикул],0)),IF($D$13=$U$1,INDEX(Гардеробная_система_2[РРЦ с НДС],MATCH(F465,Гардеробная_система_2[артикул],0)),IF($D$13=$U$3,INDEX(Гардеробная_система_2[0 НДС],MATCH(F465,Гардеробная_система_2[артикул],0)),0)))</f>
        <v>2581.59</v>
      </c>
      <c r="I465" s="479">
        <f t="array" ref="I465">H465-H465*$I$13</f>
        <v>2581.59</v>
      </c>
      <c r="J465" s="32"/>
    </row>
    <row r="466" spans="1:10" x14ac:dyDescent="0.25">
      <c r="A466" s="5"/>
      <c r="B466" s="737"/>
      <c r="C466" s="478" t="s">
        <v>1791</v>
      </c>
      <c r="D466" s="199" t="s">
        <v>975</v>
      </c>
      <c r="E466" s="199" t="s">
        <v>616</v>
      </c>
      <c r="F466" s="199" t="str">
        <f t="array" ref="F466">INDEX(Гардеробная_система_2[артикул],MATCH('Гардеробная система'!$C466&amp;'Гардеробная система'!$D466&amp;'Гардеробная система'!$E466,Гардеробная_система_2[Название]&amp;Гардеробная_система_2[цвет]&amp;Гардеробная_система_2[страна],0),0)</f>
        <v>WD0437.VP607.DDT00.RU</v>
      </c>
      <c r="G466" s="199" t="s">
        <v>1013</v>
      </c>
      <c r="H466" s="479">
        <f t="array" ref="H466">IF($D$13=$U$2,INDEX(Гардеробная_система_2[РРЦ Без НДС],MATCH(F466,Гардеробная_система_2[артикул],0)),IF($D$13=$U$1,INDEX(Гардеробная_система_2[РРЦ с НДС],MATCH(F466,Гардеробная_система_2[артикул],0)),IF($D$13=$U$3,INDEX(Гардеробная_система_2[0 НДС],MATCH(F466,Гардеробная_система_2[артикул],0)),0)))</f>
        <v>3652.79</v>
      </c>
      <c r="I466" s="479">
        <f t="array" ref="I466">H466-H466*$I$13</f>
        <v>3652.79</v>
      </c>
      <c r="J466" s="32"/>
    </row>
    <row r="467" spans="1:10" x14ac:dyDescent="0.25">
      <c r="A467" s="5"/>
      <c r="B467" s="738"/>
      <c r="C467" s="478" t="s">
        <v>1792</v>
      </c>
      <c r="D467" s="199" t="s">
        <v>975</v>
      </c>
      <c r="E467" s="199" t="s">
        <v>616</v>
      </c>
      <c r="F467" s="199" t="str">
        <f t="array" ref="F467">INDEX(Гардеробная_система_2[артикул],MATCH('Гардеробная система'!$C467&amp;'Гардеробная система'!$D467&amp;'Гардеробная система'!$E467,Гардеробная_система_2[Название]&amp;Гардеробная_система_2[цвет]&amp;Гардеробная_система_2[страна],0),0)</f>
        <v>WD0440.VP607.DDT00.RU</v>
      </c>
      <c r="G467" s="199" t="s">
        <v>1013</v>
      </c>
      <c r="H467" s="479">
        <f t="array" ref="H467">IF($D$13=$U$2,INDEX(Гардеробная_система_2[РРЦ Без НДС],MATCH(F467,Гардеробная_система_2[артикул],0)),IF($D$13=$U$1,INDEX(Гардеробная_система_2[РРЦ с НДС],MATCH(F467,Гардеробная_система_2[артикул],0)),IF($D$13=$U$3,INDEX(Гардеробная_система_2[0 НДС],MATCH(F467,Гардеробная_система_2[артикул],0)),0)))</f>
        <v>4723.99</v>
      </c>
      <c r="I467" s="479">
        <f t="array" ref="I467">H467-H467*$I$13</f>
        <v>4723.99</v>
      </c>
      <c r="J467" s="32"/>
    </row>
    <row r="468" spans="1:10" ht="23.25" customHeight="1" x14ac:dyDescent="0.3">
      <c r="A468" s="5"/>
      <c r="B468" s="101"/>
      <c r="C468" s="76" t="s">
        <v>1841</v>
      </c>
      <c r="D468" s="102"/>
      <c r="E468" s="102"/>
      <c r="F468" s="102"/>
      <c r="G468" s="102"/>
      <c r="H468" s="407"/>
      <c r="I468" s="408"/>
      <c r="J468" s="32"/>
    </row>
    <row r="469" spans="1:10" s="481" customFormat="1" ht="45" customHeight="1" x14ac:dyDescent="0.25">
      <c r="A469" s="259"/>
      <c r="B469" s="321"/>
      <c r="C469" s="478" t="s">
        <v>1825</v>
      </c>
      <c r="D469" s="199" t="s">
        <v>964</v>
      </c>
      <c r="E469" s="199" t="s">
        <v>615</v>
      </c>
      <c r="F469" s="199" t="str">
        <f t="array" ref="F469">INDEX(Гардеробная_система_2[артикул],MATCH('Гардеробная система'!$C469&amp;'Гардеробная система'!$D469&amp;'Гардеробная система'!$E469,Гардеробная_система_2[Название]&amp;Гардеробная_система_2[цвет]&amp;Гардеробная_система_2[страна],0),0)</f>
        <v>AG0530.VP000.MG0PC.CN</v>
      </c>
      <c r="G469" s="199" t="s">
        <v>1013</v>
      </c>
      <c r="H469" s="479">
        <f t="array" ref="H469">IF($D$13=$U$2,INDEX(Гардеробная_система_2[РРЦ Без НДС],MATCH(F469,Гардеробная_система_2[артикул],0)),IF($D$13=$U$1,INDEX(Гардеробная_система_2[РРЦ с НДС],MATCH(F469,Гардеробная_система_2[артикул],0)),IF($D$13=$U$3,INDEX(Гардеробная_система_2[0 НДС],MATCH(F469,Гардеробная_система_2[артикул],0)),0)))</f>
        <v>1532.91</v>
      </c>
      <c r="I469" s="479">
        <f t="array" ref="I469">H469-H469*$I$13</f>
        <v>1532.91</v>
      </c>
      <c r="J469" s="480"/>
    </row>
    <row r="470" spans="1:10" s="481" customFormat="1" ht="45" customHeight="1" x14ac:dyDescent="0.25">
      <c r="A470" s="259"/>
      <c r="B470" s="55"/>
      <c r="C470" s="478" t="s">
        <v>1826</v>
      </c>
      <c r="D470" s="199" t="s">
        <v>964</v>
      </c>
      <c r="E470" s="199" t="s">
        <v>615</v>
      </c>
      <c r="F470" s="199" t="str">
        <f t="array" ref="F470">INDEX(Гардеробная_система_2[артикул],MATCH('Гардеробная система'!$C470&amp;'Гардеробная система'!$D470&amp;'Гардеробная система'!$E470,Гардеробная_система_2[Название]&amp;Гардеробная_система_2[цвет]&amp;Гардеробная_система_2[страна],0),0)</f>
        <v>AG0535.VP000.MG0PC.CN</v>
      </c>
      <c r="G470" s="199" t="s">
        <v>1013</v>
      </c>
      <c r="H470" s="479">
        <f t="array" ref="H470">IF($D$13=$U$2,INDEX(Гардеробная_система_2[РРЦ Без НДС],MATCH(F470,Гардеробная_система_2[артикул],0)),IF($D$13=$U$1,INDEX(Гардеробная_система_2[РРЦ с НДС],MATCH(F470,Гардеробная_система_2[артикул],0)),IF($D$13=$U$3,INDEX(Гардеробная_система_2[0 НДС],MATCH(F470,Гардеробная_система_2[артикул],0)),0)))</f>
        <v>1243.17</v>
      </c>
      <c r="I470" s="479">
        <f t="array" ref="I470">H470-H470*$I$13</f>
        <v>1243.17</v>
      </c>
      <c r="J470" s="480"/>
    </row>
    <row r="471" spans="1:10" ht="45" customHeight="1" x14ac:dyDescent="0.25">
      <c r="A471" s="5"/>
      <c r="B471" s="380"/>
      <c r="C471" s="478" t="s">
        <v>1827</v>
      </c>
      <c r="D471" s="199" t="s">
        <v>964</v>
      </c>
      <c r="E471" s="199" t="s">
        <v>615</v>
      </c>
      <c r="F471" s="199" t="str">
        <f t="array" ref="F471">INDEX(Гардеробная_система_2[артикул],MATCH('Гардеробная система'!$C471&amp;'Гардеробная система'!$D471&amp;'Гардеробная система'!$E471,Гардеробная_система_2[Название]&amp;Гардеробная_система_2[цвет]&amp;Гардеробная_система_2[страна],0),0)</f>
        <v>AG0531.VP000.MG0PC.CN</v>
      </c>
      <c r="G471" s="199" t="s">
        <v>1013</v>
      </c>
      <c r="H471" s="479">
        <f t="array" ref="H471">IF($D$13=$U$2,INDEX(Гардеробная_система_2[РРЦ Без НДС],MATCH(F471,Гардеробная_система_2[артикул],0)),IF($D$13=$U$1,INDEX(Гардеробная_система_2[РРЦ с НДС],MATCH(F471,Гардеробная_система_2[артикул],0)),IF($D$13=$U$3,INDEX(Гардеробная_система_2[0 НДС],MATCH(F471,Гардеробная_система_2[артикул],0)),0)))</f>
        <v>1549</v>
      </c>
      <c r="I471" s="479">
        <f t="array" ref="I471">H471-H471*$I$13</f>
        <v>1549</v>
      </c>
      <c r="J471" s="32"/>
    </row>
    <row r="472" spans="1:10" ht="45" customHeight="1" x14ac:dyDescent="0.25">
      <c r="A472" s="5"/>
      <c r="B472" s="486"/>
      <c r="C472" s="478" t="s">
        <v>1828</v>
      </c>
      <c r="D472" s="199" t="s">
        <v>964</v>
      </c>
      <c r="E472" s="199" t="s">
        <v>615</v>
      </c>
      <c r="F472" s="199" t="str">
        <f t="array" ref="F472">INDEX(Гардеробная_система_2[артикул],MATCH('Гардеробная система'!$C472&amp;'Гардеробная система'!$D472&amp;'Гардеробная система'!$E472,Гардеробная_система_2[Название]&amp;Гардеробная_система_2[цвет]&amp;Гардеробная_система_2[страна],0),0)</f>
        <v>AG0536.VP000.MG0PC.CN</v>
      </c>
      <c r="G472" s="199" t="s">
        <v>1013</v>
      </c>
      <c r="H472" s="479">
        <f t="array" ref="H472">IF($D$13=$U$2,INDEX(Гардеробная_система_2[РРЦ Без НДС],MATCH(F472,Гардеробная_система_2[артикул],0)),IF($D$13=$U$1,INDEX(Гардеробная_система_2[РРЦ с НДС],MATCH(F472,Гардеробная_система_2[артикул],0)),IF($D$13=$U$3,INDEX(Гардеробная_система_2[0 НДС],MATCH(F472,Гардеробная_система_2[артикул],0)),0)))</f>
        <v>1284.02</v>
      </c>
      <c r="I472" s="479">
        <f t="array" ref="I472">H472-H472*$I$13</f>
        <v>1284.02</v>
      </c>
      <c r="J472" s="32"/>
    </row>
    <row r="473" spans="1:10" ht="45" customHeight="1" x14ac:dyDescent="0.25">
      <c r="A473" s="5"/>
      <c r="B473" s="380"/>
      <c r="C473" s="478" t="s">
        <v>1829</v>
      </c>
      <c r="D473" s="199" t="s">
        <v>964</v>
      </c>
      <c r="E473" s="199" t="s">
        <v>615</v>
      </c>
      <c r="F473" s="199" t="str">
        <f t="array" ref="F473">INDEX(Гардеробная_система_2[артикул],MATCH('Гардеробная система'!$C473&amp;'Гардеробная система'!$D473&amp;'Гардеробная система'!$E473,Гардеробная_система_2[Название]&amp;Гардеробная_система_2[цвет]&amp;Гардеробная_система_2[страна],0),0)</f>
        <v>AG0532.VP000.MG0PC.CN</v>
      </c>
      <c r="G473" s="199" t="s">
        <v>1013</v>
      </c>
      <c r="H473" s="479">
        <f t="array" ref="H473">IF($D$13=$U$2,INDEX(Гардеробная_система_2[РРЦ Без НДС],MATCH(F473,Гардеробная_система_2[артикул],0)),IF($D$13=$U$1,INDEX(Гардеробная_система_2[РРЦ с НДС],MATCH(F473,Гардеробная_система_2[артикул],0)),IF($D$13=$U$3,INDEX(Гардеробная_система_2[0 НДС],MATCH(F473,Гардеробная_система_2[артикул],0)),0)))</f>
        <v>1532.91</v>
      </c>
      <c r="I473" s="479">
        <f t="array" ref="I473">H473-H473*$I$13</f>
        <v>1532.91</v>
      </c>
      <c r="J473" s="32"/>
    </row>
    <row r="474" spans="1:10" ht="45" customHeight="1" x14ac:dyDescent="0.25">
      <c r="A474" s="5"/>
      <c r="B474" s="485"/>
      <c r="C474" s="478" t="s">
        <v>1830</v>
      </c>
      <c r="D474" s="199" t="s">
        <v>964</v>
      </c>
      <c r="E474" s="199" t="s">
        <v>615</v>
      </c>
      <c r="F474" s="199" t="str">
        <f t="array" ref="F474">INDEX(Гардеробная_система_2[артикул],MATCH('Гардеробная система'!$C474&amp;'Гардеробная система'!$D474&amp;'Гардеробная система'!$E474,Гардеробная_система_2[Название]&amp;Гардеробная_система_2[цвет]&amp;Гардеробная_система_2[страна],0),0)</f>
        <v>AG0533.VP000.MG0PC.CN</v>
      </c>
      <c r="G474" s="199" t="s">
        <v>1013</v>
      </c>
      <c r="H474" s="479">
        <f t="array" ref="H474">IF($D$13=$U$2,INDEX(Гардеробная_система_2[РРЦ Без НДС],MATCH(F474,Гардеробная_система_2[артикул],0)),IF($D$13=$U$1,INDEX(Гардеробная_система_2[РРЦ с НДС],MATCH(F474,Гардеробная_система_2[артикул],0)),IF($D$13=$U$3,INDEX(Гардеробная_система_2[0 НДС],MATCH(F474,Гардеробная_система_2[артикул],0)),0)))</f>
        <v>1345.93</v>
      </c>
      <c r="I474" s="479">
        <f t="array" ref="I474">H474-H474*$I$13</f>
        <v>1345.93</v>
      </c>
      <c r="J474" s="32"/>
    </row>
    <row r="475" spans="1:10" ht="45" customHeight="1" x14ac:dyDescent="0.25">
      <c r="A475" s="5"/>
      <c r="B475" s="734"/>
      <c r="C475" s="478" t="s">
        <v>1831</v>
      </c>
      <c r="D475" s="199" t="s">
        <v>964</v>
      </c>
      <c r="E475" s="199" t="s">
        <v>615</v>
      </c>
      <c r="F475" s="199" t="str">
        <f t="array" ref="F475">INDEX(Гардеробная_система_2[артикул],MATCH('Гардеробная система'!$C475&amp;'Гардеробная система'!$D475&amp;'Гардеробная система'!$E475,Гардеробная_система_2[Название]&amp;Гардеробная_система_2[цвет]&amp;Гардеробная_система_2[страна],0),0)</f>
        <v>AG0502.VP155.MG0AN.CN</v>
      </c>
      <c r="G475" s="199" t="s">
        <v>1013</v>
      </c>
      <c r="H475" s="479">
        <f t="array" ref="H475">IF($D$13=$U$2,INDEX(Гардеробная_система_2[РРЦ Без НДС],MATCH(F475,Гардеробная_система_2[артикул],0)),IF($D$13=$U$1,INDEX(Гардеробная_система_2[РРЦ с НДС],MATCH(F475,Гардеробная_система_2[артикул],0)),IF($D$13=$U$3,INDEX(Гардеробная_система_2[0 НДС],MATCH(F475,Гардеробная_система_2[артикул],0)),0)))</f>
        <v>3611.86</v>
      </c>
      <c r="I475" s="479">
        <f t="array" ref="I475">H475-H475*$I$13</f>
        <v>3611.86</v>
      </c>
      <c r="J475" s="32"/>
    </row>
    <row r="476" spans="1:10" ht="45" customHeight="1" x14ac:dyDescent="0.25">
      <c r="A476" s="5"/>
      <c r="B476" s="738"/>
      <c r="C476" s="478" t="s">
        <v>1832</v>
      </c>
      <c r="D476" s="199" t="s">
        <v>964</v>
      </c>
      <c r="E476" s="199" t="s">
        <v>615</v>
      </c>
      <c r="F476" s="199" t="str">
        <f t="array" ref="F476">INDEX(Гардеробная_система_2[артикул],MATCH('Гардеробная система'!$C476&amp;'Гардеробная система'!$D476&amp;'Гардеробная система'!$E476,Гардеробная_система_2[Название]&amp;Гардеробная_система_2[цвет]&amp;Гардеробная_система_2[страна],0),0)</f>
        <v>AG0503.VP076.MG0AN.CN</v>
      </c>
      <c r="G476" s="199" t="s">
        <v>1013</v>
      </c>
      <c r="H476" s="479">
        <f t="array" ref="H476">IF($D$13=$U$2,INDEX(Гардеробная_система_2[РРЦ Без НДС],MATCH(F476,Гардеробная_система_2[артикул],0)),IF($D$13=$U$1,INDEX(Гардеробная_система_2[РРЦ с НДС],MATCH(F476,Гардеробная_система_2[артикул],0)),IF($D$13=$U$3,INDEX(Гардеробная_система_2[0 НДС],MATCH(F476,Гардеробная_система_2[артикул],0)),0)))</f>
        <v>1883.31</v>
      </c>
      <c r="I476" s="479">
        <f t="array" ref="I476">H476-H476*$I$13</f>
        <v>1883.31</v>
      </c>
      <c r="J476" s="32"/>
    </row>
    <row r="477" spans="1:10" ht="23.25" customHeight="1" x14ac:dyDescent="0.3">
      <c r="A477" s="5"/>
      <c r="B477" s="101"/>
      <c r="C477" s="76" t="s">
        <v>2223</v>
      </c>
      <c r="D477" s="102"/>
      <c r="E477" s="102"/>
      <c r="F477" s="102"/>
      <c r="G477" s="102"/>
      <c r="H477" s="102"/>
      <c r="I477" s="401"/>
      <c r="J477" s="32"/>
    </row>
    <row r="478" spans="1:10" s="481" customFormat="1" ht="80.099999999999994" customHeight="1" x14ac:dyDescent="0.25">
      <c r="A478" s="259"/>
      <c r="B478" s="321"/>
      <c r="C478" s="478" t="s">
        <v>2224</v>
      </c>
      <c r="D478" s="199" t="s">
        <v>964</v>
      </c>
      <c r="E478" s="199" t="s">
        <v>2235</v>
      </c>
      <c r="F478" s="199" t="str">
        <f t="array" ref="F478">INDEX(Гардеробная_система_2[артикул],MATCH('Гардеробная система'!$C478&amp;'Гардеробная система'!$D478&amp;'Гардеробная система'!$E478,Гардеробная_система_2[Название]&amp;Гардеробная_система_2[цвет]&amp;Гардеробная_система_2[страна],0),0)</f>
        <v>MA1201.VP000.MG0PC.CG</v>
      </c>
      <c r="G478" s="199" t="s">
        <v>1013</v>
      </c>
      <c r="H478" s="479">
        <f t="array" ref="H478">IF($D$13=$U$2,INDEX(Гардеробная_система_2[РРЦ Без НДС],MATCH(F478,Гардеробная_система_2[артикул],0)),IF($D$13=$U$1,INDEX(Гардеробная_система_2[РРЦ с НДС],MATCH(F478,Гардеробная_система_2[артикул],0)),IF($D$13=$U$3,INDEX(Гардеробная_система_2[0 НДС],MATCH(F478,Гардеробная_система_2[артикул],0)),0)))</f>
        <v>66.02</v>
      </c>
      <c r="I478" s="479">
        <f t="array" ref="I478">H478-H478*$I$13</f>
        <v>66.02</v>
      </c>
      <c r="J478" s="480"/>
    </row>
    <row r="479" spans="1:10" s="481" customFormat="1" ht="80.099999999999994" customHeight="1" x14ac:dyDescent="0.25">
      <c r="A479" s="259"/>
      <c r="B479" s="55"/>
      <c r="C479" s="478" t="s">
        <v>2225</v>
      </c>
      <c r="D479" s="199" t="s">
        <v>964</v>
      </c>
      <c r="E479" s="199" t="s">
        <v>2235</v>
      </c>
      <c r="F479" s="199" t="str">
        <f t="array" ref="F479">INDEX(Гардеробная_система_2[артикул],MATCH('Гардеробная система'!$C479&amp;'Гардеробная система'!$D479&amp;'Гардеробная система'!$E479,Гардеробная_система_2[Название]&amp;Гардеробная_система_2[цвет]&amp;Гардеробная_система_2[страна],0),0)</f>
        <v>MA1203.VP000.MG0PC.CG</v>
      </c>
      <c r="G479" s="199" t="s">
        <v>1013</v>
      </c>
      <c r="H479" s="479">
        <f t="array" ref="H479">IF($D$13=$U$2,INDEX(Гардеробная_система_2[РРЦ Без НДС],MATCH(F479,Гардеробная_система_2[артикул],0)),IF($D$13=$U$1,INDEX(Гардеробная_система_2[РРЦ с НДС],MATCH(F479,Гардеробная_система_2[артикул],0)),IF($D$13=$U$3,INDEX(Гардеробная_система_2[0 НДС],MATCH(F479,Гардеробная_система_2[артикул],0)),0)))</f>
        <v>60.73</v>
      </c>
      <c r="I479" s="479">
        <f t="array" ref="I479">H479-H479*$I$13</f>
        <v>60.73</v>
      </c>
      <c r="J479" s="480"/>
    </row>
    <row r="480" spans="1:10" ht="80.099999999999994" customHeight="1" x14ac:dyDescent="0.25">
      <c r="A480" s="5"/>
      <c r="B480" s="380"/>
      <c r="C480" s="478" t="s">
        <v>2226</v>
      </c>
      <c r="D480" s="199" t="s">
        <v>964</v>
      </c>
      <c r="E480" s="199" t="s">
        <v>2235</v>
      </c>
      <c r="F480" s="199" t="str">
        <f t="array" ref="F480">INDEX(Гардеробная_система_2[артикул],MATCH('Гардеробная система'!$C480&amp;'Гардеробная система'!$D480&amp;'Гардеробная система'!$E480,Гардеробная_система_2[Название]&amp;Гардеробная_система_2[цвет]&amp;Гардеробная_система_2[страна],0),0)</f>
        <v>MA1205.VP000.MG0PC.CG</v>
      </c>
      <c r="G480" s="199" t="s">
        <v>1013</v>
      </c>
      <c r="H480" s="479">
        <f t="array" ref="H480">IF($D$13=$U$2,INDEX(Гардеробная_система_2[РРЦ Без НДС],MATCH(F480,Гардеробная_система_2[артикул],0)),IF($D$13=$U$1,INDEX(Гардеробная_система_2[РРЦ с НДС],MATCH(F480,Гардеробная_система_2[артикул],0)),IF($D$13=$U$3,INDEX(Гардеробная_система_2[0 НДС],MATCH(F480,Гардеробная_система_2[артикул],0)),0)))</f>
        <v>99.03</v>
      </c>
      <c r="I480" s="479">
        <f t="array" ref="I480">H480-H480*$I$13</f>
        <v>99.03</v>
      </c>
      <c r="J480" s="32"/>
    </row>
    <row r="481" spans="1:10" ht="80.099999999999994" customHeight="1" x14ac:dyDescent="0.25">
      <c r="A481" s="5"/>
      <c r="B481" s="486"/>
      <c r="C481" s="478" t="s">
        <v>2227</v>
      </c>
      <c r="D481" s="199" t="s">
        <v>964</v>
      </c>
      <c r="E481" s="199" t="s">
        <v>2235</v>
      </c>
      <c r="F481" s="199" t="str">
        <f t="array" ref="F481">INDEX(Гардеробная_система_2[артикул],MATCH('Гардеробная система'!$C481&amp;'Гардеробная система'!$D481&amp;'Гардеробная система'!$E481,Гардеробная_система_2[Название]&amp;Гардеробная_система_2[цвет]&amp;Гардеробная_система_2[страна],0),0)</f>
        <v>MA1204.VP000.MG0PC.CG</v>
      </c>
      <c r="G481" s="199" t="s">
        <v>1013</v>
      </c>
      <c r="H481" s="479">
        <f t="array" ref="H481">IF($D$13=$U$2,INDEX(Гардеробная_система_2[РРЦ Без НДС],MATCH(F481,Гардеробная_система_2[артикул],0)),IF($D$13=$U$1,INDEX(Гардеробная_система_2[РРЦ с НДС],MATCH(F481,Гардеробная_система_2[артикул],0)),IF($D$13=$U$3,INDEX(Гардеробная_система_2[0 НДС],MATCH(F481,Гардеробная_система_2[артикул],0)),0)))</f>
        <v>60.73</v>
      </c>
      <c r="I481" s="479">
        <f t="array" ref="I481">H481-H481*$I$13</f>
        <v>60.73</v>
      </c>
      <c r="J481" s="32"/>
    </row>
    <row r="482" spans="1:10" ht="80.099999999999994" customHeight="1" x14ac:dyDescent="0.25">
      <c r="A482" s="5"/>
      <c r="B482" s="380"/>
      <c r="C482" s="478" t="s">
        <v>2228</v>
      </c>
      <c r="D482" s="199" t="s">
        <v>964</v>
      </c>
      <c r="E482" s="199" t="s">
        <v>2235</v>
      </c>
      <c r="F482" s="199" t="str">
        <f t="array" ref="F482">INDEX(Гардеробная_система_2[артикул],MATCH('Гардеробная система'!$C482&amp;'Гардеробная система'!$D482&amp;'Гардеробная система'!$E482,Гардеробная_система_2[Название]&amp;Гардеробная_система_2[цвет]&amp;Гардеробная_система_2[страна],0),0)</f>
        <v>MA1207.VP000.MG0PC.CG</v>
      </c>
      <c r="G482" s="199" t="s">
        <v>1013</v>
      </c>
      <c r="H482" s="479">
        <f t="array" ref="H482">IF($D$13=$U$2,INDEX(Гардеробная_система_2[РРЦ Без НДС],MATCH(F482,Гардеробная_система_2[артикул],0)),IF($D$13=$U$1,INDEX(Гардеробная_система_2[РРЦ с НДС],MATCH(F482,Гардеробная_система_2[артикул],0)),IF($D$13=$U$3,INDEX(Гардеробная_система_2[0 НДС],MATCH(F482,Гардеробная_система_2[артикул],0)),0)))</f>
        <v>71.3</v>
      </c>
      <c r="I482" s="479">
        <f t="array" ref="I482">H482-H482*$I$13</f>
        <v>71.3</v>
      </c>
      <c r="J482" s="32"/>
    </row>
    <row r="483" spans="1:10" ht="80.099999999999994" customHeight="1" x14ac:dyDescent="0.25">
      <c r="A483" s="5"/>
      <c r="B483" s="485"/>
      <c r="C483" s="478" t="s">
        <v>2229</v>
      </c>
      <c r="D483" s="199" t="s">
        <v>964</v>
      </c>
      <c r="E483" s="199" t="s">
        <v>2235</v>
      </c>
      <c r="F483" s="199" t="str">
        <f t="array" ref="F483">INDEX(Гардеробная_система_2[артикул],MATCH('Гардеробная система'!$C483&amp;'Гардеробная система'!$D483&amp;'Гардеробная система'!$E483,Гардеробная_система_2[Название]&amp;Гардеробная_система_2[цвет]&amp;Гардеробная_система_2[страна],0),0)</f>
        <v>MA1208.VP000.MG0PC.CG</v>
      </c>
      <c r="G483" s="199" t="s">
        <v>1013</v>
      </c>
      <c r="H483" s="479">
        <f t="array" ref="H483">IF($D$13=$U$2,INDEX(Гардеробная_система_2[РРЦ Без НДС],MATCH(F483,Гардеробная_система_2[артикул],0)),IF($D$13=$U$1,INDEX(Гардеробная_система_2[РРЦ с НДС],MATCH(F483,Гардеробная_система_2[артикул],0)),IF($D$13=$U$3,INDEX(Гардеробная_система_2[0 НДС],MATCH(F483,Гардеробная_система_2[артикул],0)),0)))</f>
        <v>56.77</v>
      </c>
      <c r="I483" s="479">
        <f t="array" ref="I483">H483-H483*$I$13</f>
        <v>56.77</v>
      </c>
      <c r="J483" s="32"/>
    </row>
    <row r="484" spans="1:10" ht="80.099999999999994" customHeight="1" x14ac:dyDescent="0.25">
      <c r="A484" s="5"/>
      <c r="B484" s="592"/>
      <c r="C484" s="478" t="s">
        <v>2230</v>
      </c>
      <c r="D484" s="199" t="s">
        <v>964</v>
      </c>
      <c r="E484" s="199" t="s">
        <v>2235</v>
      </c>
      <c r="F484" s="199" t="str">
        <f t="array" ref="F484">INDEX(Гардеробная_система_2[артикул],MATCH('Гардеробная система'!$C484&amp;'Гардеробная система'!$D484&amp;'Гардеробная система'!$E484,Гардеробная_система_2[Название]&amp;Гардеробная_система_2[цвет]&amp;Гардеробная_система_2[страна],0),0)</f>
        <v>MA1206.VP000.MG0PC.CG</v>
      </c>
      <c r="G484" s="199" t="s">
        <v>1013</v>
      </c>
      <c r="H484" s="479">
        <f t="array" ref="H484">IF($D$13=$U$2,INDEX(Гардеробная_система_2[РРЦ Без НДС],MATCH(F484,Гардеробная_система_2[артикул],0)),IF($D$13=$U$1,INDEX(Гардеробная_система_2[РРЦ с НДС],MATCH(F484,Гардеробная_система_2[артикул],0)),IF($D$13=$U$3,INDEX(Гардеробная_система_2[0 НДС],MATCH(F484,Гардеробная_система_2[артикул],0)),0)))</f>
        <v>84.5</v>
      </c>
      <c r="I484" s="479">
        <f t="array" ref="I484">H484-H484*$I$13</f>
        <v>84.5</v>
      </c>
      <c r="J484" s="32"/>
    </row>
    <row r="485" spans="1:10" ht="80.099999999999994" customHeight="1" x14ac:dyDescent="0.25">
      <c r="A485" s="5"/>
      <c r="B485" s="591"/>
      <c r="C485" s="478" t="s">
        <v>2231</v>
      </c>
      <c r="D485" s="199" t="s">
        <v>964</v>
      </c>
      <c r="E485" s="199" t="s">
        <v>2235</v>
      </c>
      <c r="F485" s="199" t="str">
        <f t="array" ref="F485">INDEX(Гардеробная_система_2[артикул],MATCH('Гардеробная система'!$C485&amp;'Гардеробная система'!$D485&amp;'Гардеробная система'!$E485,Гардеробная_система_2[Название]&amp;Гардеробная_система_2[цвет]&amp;Гардеробная_система_2[страна],0),0)</f>
        <v>MA0503.VP011.MG0PC.CG</v>
      </c>
      <c r="G485" s="199" t="s">
        <v>1013</v>
      </c>
      <c r="H485" s="479">
        <f t="array" ref="H485">IF($D$13=$U$2,INDEX(Гардеробная_система_2[РРЦ Без НДС],MATCH(F485,Гардеробная_система_2[артикул],0)),IF($D$13=$U$1,INDEX(Гардеробная_система_2[РРЦ с НДС],MATCH(F485,Гардеробная_система_2[артикул],0)),IF($D$13=$U$3,INDEX(Гардеробная_система_2[0 НДС],MATCH(F485,Гардеробная_система_2[артикул],0)),0)))</f>
        <v>405.34</v>
      </c>
      <c r="I485" s="479">
        <f t="array" ref="I485">H485-H485*$I$13</f>
        <v>405.34</v>
      </c>
      <c r="J485" s="32"/>
    </row>
    <row r="486" spans="1:10" ht="80.099999999999994" customHeight="1" x14ac:dyDescent="0.25">
      <c r="A486" s="5"/>
      <c r="B486" s="485"/>
      <c r="C486" s="478" t="s">
        <v>2232</v>
      </c>
      <c r="D486" s="199" t="s">
        <v>964</v>
      </c>
      <c r="E486" s="199" t="s">
        <v>2235</v>
      </c>
      <c r="F486" s="199" t="str">
        <f t="array" ref="F486">INDEX(Гардеробная_система_2[артикул],MATCH('Гардеробная система'!$C486&amp;'Гардеробная система'!$D486&amp;'Гардеробная система'!$E486,Гардеробная_система_2[Название]&amp;Гардеробная_система_2[цвет]&amp;Гардеробная_система_2[страна],0),0)</f>
        <v>MA0504.VP039.MG0PC.CG</v>
      </c>
      <c r="G486" s="199" t="s">
        <v>1013</v>
      </c>
      <c r="H486" s="479">
        <f t="array" ref="H486">IF($D$13=$U$2,INDEX(Гардеробная_система_2[РРЦ Без НДС],MATCH(F486,Гардеробная_система_2[артикул],0)),IF($D$13=$U$1,INDEX(Гардеробная_система_2[РРЦ с НДС],MATCH(F486,Гардеробная_система_2[артикул],0)),IF($D$13=$U$3,INDEX(Гардеробная_система_2[0 НДС],MATCH(F486,Гардеробная_система_2[артикул],0)),0)))</f>
        <v>452.88</v>
      </c>
      <c r="I486" s="479">
        <f t="array" ref="I486">H486-H486*$I$13</f>
        <v>452.88</v>
      </c>
      <c r="J486" s="32"/>
    </row>
    <row r="487" spans="1:10" ht="80.099999999999994" customHeight="1" x14ac:dyDescent="0.25">
      <c r="A487" s="5"/>
      <c r="B487" s="591"/>
      <c r="C487" s="478" t="s">
        <v>2233</v>
      </c>
      <c r="D487" s="199" t="s">
        <v>964</v>
      </c>
      <c r="E487" s="199" t="s">
        <v>2235</v>
      </c>
      <c r="F487" s="199" t="str">
        <f t="array" ref="F487">INDEX(Гардеробная_система_2[артикул],MATCH('Гардеробная система'!$C487&amp;'Гардеробная система'!$D487&amp;'Гардеробная система'!$E487,Гардеробная_система_2[Название]&amp;Гардеробная_система_2[цвет]&amp;Гардеробная_система_2[страна],0),0)</f>
        <v>MA1209.VP000.MG0PC.CG</v>
      </c>
      <c r="G487" s="199" t="s">
        <v>1013</v>
      </c>
      <c r="H487" s="479">
        <f t="array" ref="H487">IF($D$13=$U$2,INDEX(Гардеробная_система_2[РРЦ Без НДС],MATCH(F487,Гардеробная_система_2[артикул],0)),IF($D$13=$U$1,INDEX(Гардеробная_система_2[РРЦ с НДС],MATCH(F487,Гардеробная_система_2[артикул],0)),IF($D$13=$U$3,INDEX(Гардеробная_система_2[0 НДС],MATCH(F487,Гардеробная_система_2[артикул],0)),0)))</f>
        <v>697.14</v>
      </c>
      <c r="I487" s="479">
        <f t="array" ref="I487">H487-H487*$I$13</f>
        <v>697.14</v>
      </c>
      <c r="J487" s="32"/>
    </row>
    <row r="488" spans="1:10" ht="80.099999999999994" customHeight="1" x14ac:dyDescent="0.25">
      <c r="A488" s="5"/>
      <c r="B488" s="593"/>
      <c r="C488" s="478" t="s">
        <v>2234</v>
      </c>
      <c r="D488" s="199" t="s">
        <v>964</v>
      </c>
      <c r="E488" s="199" t="s">
        <v>2235</v>
      </c>
      <c r="F488" s="199" t="str">
        <f t="array" ref="F488">INDEX(Гардеробная_система_2[артикул],MATCH('Гардеробная система'!$C488&amp;'Гардеробная система'!$D488&amp;'Гардеробная система'!$E488,Гардеробная_система_2[Название]&amp;Гардеробная_система_2[цвет]&amp;Гардеробная_система_2[страна],0),0)</f>
        <v>MA0502.VP060.MG0PC.CG</v>
      </c>
      <c r="G488" s="199" t="s">
        <v>1013</v>
      </c>
      <c r="H488" s="479">
        <f t="array" ref="H488">IF($D$13=$U$2,INDEX(Гардеробная_система_2[РРЦ Без НДС],MATCH(F488,Гардеробная_система_2[артикул],0)),IF($D$13=$U$1,INDEX(Гардеробная_система_2[РРЦ с НДС],MATCH(F488,Гардеробная_система_2[артикул],0)),IF($D$13=$U$3,INDEX(Гардеробная_система_2[0 НДС],MATCH(F488,Гардеробная_система_2[артикул],0)),0)))</f>
        <v>1927.7</v>
      </c>
      <c r="I488" s="479">
        <f t="array" ref="I488">H488-H488*$I$13</f>
        <v>1927.7</v>
      </c>
      <c r="J488" s="32"/>
    </row>
    <row r="489" spans="1:10" ht="23.25" customHeight="1" x14ac:dyDescent="0.3">
      <c r="A489" s="5"/>
      <c r="B489" s="101"/>
      <c r="C489" s="76" t="s">
        <v>2223</v>
      </c>
      <c r="D489" s="102"/>
      <c r="E489" s="102"/>
      <c r="F489" s="102"/>
      <c r="G489" s="102"/>
      <c r="H489" s="102"/>
      <c r="I489" s="401"/>
      <c r="J489" s="32"/>
    </row>
    <row r="490" spans="1:10" s="481" customFormat="1" ht="80.099999999999994" customHeight="1" x14ac:dyDescent="0.25">
      <c r="A490" s="259"/>
      <c r="B490" s="321"/>
      <c r="C490" s="478" t="s">
        <v>2224</v>
      </c>
      <c r="D490" s="199" t="s">
        <v>469</v>
      </c>
      <c r="E490" s="199" t="s">
        <v>2235</v>
      </c>
      <c r="F490" s="199" t="str">
        <f t="array" ref="F490">INDEX(Гардеробная_система_2[артикул],MATCH('Гардеробная система'!$C490&amp;'Гардеробная система'!$D490&amp;'Гардеробная система'!$E490,Гардеробная_система_2[Название]&amp;Гардеробная_система_2[цвет]&amp;Гардеробная_система_2[страна],0),0)</f>
        <v>MA1201.VP000.WH0PC.CG</v>
      </c>
      <c r="G490" s="199" t="s">
        <v>1013</v>
      </c>
      <c r="H490" s="479">
        <f t="array" ref="H490">IF($D$13=$U$2,INDEX(Гардеробная_система_2[РРЦ Без НДС],MATCH(F490,Гардеробная_система_2[артикул],0)),IF($D$13=$U$1,INDEX(Гардеробная_система_2[РРЦ с НДС],MATCH(F490,Гардеробная_система_2[артикул],0)),IF($D$13=$U$3,INDEX(Гардеробная_система_2[0 НДС],MATCH(F490,Гардеробная_система_2[артикул],0)),0)))</f>
        <v>66.02</v>
      </c>
      <c r="I490" s="479">
        <f t="array" ref="I490">H490-H490*$I$13</f>
        <v>66.02</v>
      </c>
      <c r="J490" s="480"/>
    </row>
    <row r="491" spans="1:10" s="481" customFormat="1" ht="80.099999999999994" customHeight="1" x14ac:dyDescent="0.25">
      <c r="A491" s="259"/>
      <c r="B491" s="55"/>
      <c r="C491" s="478" t="s">
        <v>2225</v>
      </c>
      <c r="D491" s="199" t="s">
        <v>469</v>
      </c>
      <c r="E491" s="199" t="s">
        <v>2235</v>
      </c>
      <c r="F491" s="199" t="str">
        <f t="array" ref="F491">INDEX(Гардеробная_система_2[артикул],MATCH('Гардеробная система'!$C491&amp;'Гардеробная система'!$D491&amp;'Гардеробная система'!$E491,Гардеробная_система_2[Название]&amp;Гардеробная_система_2[цвет]&amp;Гардеробная_система_2[страна],0),0)</f>
        <v>MA1203.VP000.WH0PC.CG</v>
      </c>
      <c r="G491" s="199" t="s">
        <v>1013</v>
      </c>
      <c r="H491" s="479">
        <f t="array" ref="H491">IF($D$13=$U$2,INDEX(Гардеробная_система_2[РРЦ Без НДС],MATCH(F491,Гардеробная_система_2[артикул],0)),IF($D$13=$U$1,INDEX(Гардеробная_система_2[РРЦ с НДС],MATCH(F491,Гардеробная_система_2[артикул],0)),IF($D$13=$U$3,INDEX(Гардеробная_система_2[0 НДС],MATCH(F491,Гардеробная_система_2[артикул],0)),0)))</f>
        <v>60.73</v>
      </c>
      <c r="I491" s="479">
        <f t="array" ref="I491">H491-H491*$I$13</f>
        <v>60.73</v>
      </c>
      <c r="J491" s="480"/>
    </row>
    <row r="492" spans="1:10" ht="80.099999999999994" customHeight="1" x14ac:dyDescent="0.25">
      <c r="A492" s="5"/>
      <c r="B492" s="380"/>
      <c r="C492" s="478" t="s">
        <v>2226</v>
      </c>
      <c r="D492" s="199" t="s">
        <v>469</v>
      </c>
      <c r="E492" s="199" t="s">
        <v>2235</v>
      </c>
      <c r="F492" s="199" t="str">
        <f t="array" ref="F492">INDEX(Гардеробная_система_2[артикул],MATCH('Гардеробная система'!$C492&amp;'Гардеробная система'!$D492&amp;'Гардеробная система'!$E492,Гардеробная_система_2[Название]&amp;Гардеробная_система_2[цвет]&amp;Гардеробная_система_2[страна],0),0)</f>
        <v>MA1205.VP000.WH0PC.CG</v>
      </c>
      <c r="G492" s="199" t="s">
        <v>1013</v>
      </c>
      <c r="H492" s="479">
        <f t="array" ref="H492">IF($D$13=$U$2,INDEX(Гардеробная_система_2[РРЦ Без НДС],MATCH(F492,Гардеробная_система_2[артикул],0)),IF($D$13=$U$1,INDEX(Гардеробная_система_2[РРЦ с НДС],MATCH(F492,Гардеробная_система_2[артикул],0)),IF($D$13=$U$3,INDEX(Гардеробная_система_2[0 НДС],MATCH(F492,Гардеробная_система_2[артикул],0)),0)))</f>
        <v>99.03</v>
      </c>
      <c r="I492" s="479">
        <f t="array" ref="I492">H492-H492*$I$13</f>
        <v>99.03</v>
      </c>
      <c r="J492" s="32"/>
    </row>
    <row r="493" spans="1:10" ht="80.099999999999994" customHeight="1" x14ac:dyDescent="0.25">
      <c r="A493" s="5"/>
      <c r="B493" s="486"/>
      <c r="C493" s="478" t="s">
        <v>2227</v>
      </c>
      <c r="D493" s="199" t="s">
        <v>469</v>
      </c>
      <c r="E493" s="199" t="s">
        <v>2235</v>
      </c>
      <c r="F493" s="199" t="str">
        <f t="array" ref="F493">INDEX(Гардеробная_система_2[артикул],MATCH('Гардеробная система'!$C493&amp;'Гардеробная система'!$D493&amp;'Гардеробная система'!$E493,Гардеробная_система_2[Название]&amp;Гардеробная_система_2[цвет]&amp;Гардеробная_система_2[страна],0),0)</f>
        <v>MA1204.VP000.WH0PC.CG</v>
      </c>
      <c r="G493" s="199" t="s">
        <v>1013</v>
      </c>
      <c r="H493" s="479">
        <f t="array" ref="H493">IF($D$13=$U$2,INDEX(Гардеробная_система_2[РРЦ Без НДС],MATCH(F493,Гардеробная_система_2[артикул],0)),IF($D$13=$U$1,INDEX(Гардеробная_система_2[РРЦ с НДС],MATCH(F493,Гардеробная_система_2[артикул],0)),IF($D$13=$U$3,INDEX(Гардеробная_система_2[0 НДС],MATCH(F493,Гардеробная_система_2[артикул],0)),0)))</f>
        <v>60.73</v>
      </c>
      <c r="I493" s="479">
        <f t="array" ref="I493">H493-H493*$I$13</f>
        <v>60.73</v>
      </c>
      <c r="J493" s="32"/>
    </row>
    <row r="494" spans="1:10" ht="80.099999999999994" customHeight="1" x14ac:dyDescent="0.25">
      <c r="A494" s="5"/>
      <c r="B494" s="380"/>
      <c r="C494" s="478" t="s">
        <v>2228</v>
      </c>
      <c r="D494" s="199" t="s">
        <v>469</v>
      </c>
      <c r="E494" s="199" t="s">
        <v>2235</v>
      </c>
      <c r="F494" s="199" t="str">
        <f t="array" ref="F494">INDEX(Гардеробная_система_2[артикул],MATCH('Гардеробная система'!$C494&amp;'Гардеробная система'!$D494&amp;'Гардеробная система'!$E494,Гардеробная_система_2[Название]&amp;Гардеробная_система_2[цвет]&amp;Гардеробная_система_2[страна],0),0)</f>
        <v>MA1207.VP000.WH0PC.CG</v>
      </c>
      <c r="G494" s="199" t="s">
        <v>1013</v>
      </c>
      <c r="H494" s="479">
        <f t="array" ref="H494">IF($D$13=$U$2,INDEX(Гардеробная_система_2[РРЦ Без НДС],MATCH(F494,Гардеробная_система_2[артикул],0)),IF($D$13=$U$1,INDEX(Гардеробная_система_2[РРЦ с НДС],MATCH(F494,Гардеробная_система_2[артикул],0)),IF($D$13=$U$3,INDEX(Гардеробная_система_2[0 НДС],MATCH(F494,Гардеробная_система_2[артикул],0)),0)))</f>
        <v>71.3</v>
      </c>
      <c r="I494" s="479">
        <f t="array" ref="I494">H494-H494*$I$13</f>
        <v>71.3</v>
      </c>
      <c r="J494" s="32"/>
    </row>
    <row r="495" spans="1:10" ht="80.099999999999994" customHeight="1" x14ac:dyDescent="0.25">
      <c r="A495" s="5"/>
      <c r="B495" s="485"/>
      <c r="C495" s="478" t="s">
        <v>2229</v>
      </c>
      <c r="D495" s="199" t="s">
        <v>469</v>
      </c>
      <c r="E495" s="199" t="s">
        <v>2235</v>
      </c>
      <c r="F495" s="199" t="str">
        <f t="array" ref="F495">INDEX(Гардеробная_система_2[артикул],MATCH('Гардеробная система'!$C495&amp;'Гардеробная система'!$D495&amp;'Гардеробная система'!$E495,Гардеробная_система_2[Название]&amp;Гардеробная_система_2[цвет]&amp;Гардеробная_система_2[страна],0),0)</f>
        <v>MA1208.VP000.WH0PC.CG</v>
      </c>
      <c r="G495" s="199" t="s">
        <v>1013</v>
      </c>
      <c r="H495" s="479">
        <f t="array" ref="H495">IF($D$13=$U$2,INDEX(Гардеробная_система_2[РРЦ Без НДС],MATCH(F495,Гардеробная_система_2[артикул],0)),IF($D$13=$U$1,INDEX(Гардеробная_система_2[РРЦ с НДС],MATCH(F495,Гардеробная_система_2[артикул],0)),IF($D$13=$U$3,INDEX(Гардеробная_система_2[0 НДС],MATCH(F495,Гардеробная_система_2[артикул],0)),0)))</f>
        <v>56.77</v>
      </c>
      <c r="I495" s="479">
        <f t="array" ref="I495">H495-H495*$I$13</f>
        <v>56.77</v>
      </c>
      <c r="J495" s="32"/>
    </row>
    <row r="496" spans="1:10" ht="80.099999999999994" customHeight="1" x14ac:dyDescent="0.25">
      <c r="A496" s="5"/>
      <c r="B496" s="592"/>
      <c r="C496" s="478" t="s">
        <v>2230</v>
      </c>
      <c r="D496" s="199" t="s">
        <v>469</v>
      </c>
      <c r="E496" s="199" t="s">
        <v>2235</v>
      </c>
      <c r="F496" s="199" t="str">
        <f t="array" ref="F496">INDEX(Гардеробная_система_2[артикул],MATCH('Гардеробная система'!$C496&amp;'Гардеробная система'!$D496&amp;'Гардеробная система'!$E496,Гардеробная_система_2[Название]&amp;Гардеробная_система_2[цвет]&amp;Гардеробная_система_2[страна],0),0)</f>
        <v>MA1206.VP000.WH0PC.CG</v>
      </c>
      <c r="G496" s="199" t="s">
        <v>1013</v>
      </c>
      <c r="H496" s="479">
        <f t="array" ref="H496">IF($D$13=$U$2,INDEX(Гардеробная_система_2[РРЦ Без НДС],MATCH(F496,Гардеробная_система_2[артикул],0)),IF($D$13=$U$1,INDEX(Гардеробная_система_2[РРЦ с НДС],MATCH(F496,Гардеробная_система_2[артикул],0)),IF($D$13=$U$3,INDEX(Гардеробная_система_2[0 НДС],MATCH(F496,Гардеробная_система_2[артикул],0)),0)))</f>
        <v>84.5</v>
      </c>
      <c r="I496" s="479">
        <f t="array" ref="I496">H496-H496*$I$13</f>
        <v>84.5</v>
      </c>
      <c r="J496" s="32"/>
    </row>
    <row r="497" spans="1:10" ht="80.099999999999994" customHeight="1" x14ac:dyDescent="0.25">
      <c r="A497" s="5"/>
      <c r="B497" s="591"/>
      <c r="C497" s="478" t="s">
        <v>2231</v>
      </c>
      <c r="D497" s="199" t="s">
        <v>469</v>
      </c>
      <c r="E497" s="199" t="s">
        <v>2235</v>
      </c>
      <c r="F497" s="199" t="str">
        <f t="array" ref="F497">INDEX(Гардеробная_система_2[артикул],MATCH('Гардеробная система'!$C497&amp;'Гардеробная система'!$D497&amp;'Гардеробная система'!$E497,Гардеробная_система_2[Название]&amp;Гардеробная_система_2[цвет]&amp;Гардеробная_система_2[страна],0),0)</f>
        <v>MA0503.VP011.WH0PC.CG</v>
      </c>
      <c r="G497" s="199" t="s">
        <v>1013</v>
      </c>
      <c r="H497" s="479">
        <f t="array" ref="H497">IF($D$13=$U$2,INDEX(Гардеробная_система_2[РРЦ Без НДС],MATCH(F497,Гардеробная_система_2[артикул],0)),IF($D$13=$U$1,INDEX(Гардеробная_система_2[РРЦ с НДС],MATCH(F497,Гардеробная_система_2[артикул],0)),IF($D$13=$U$3,INDEX(Гардеробная_система_2[0 НДС],MATCH(F497,Гардеробная_система_2[артикул],0)),0)))</f>
        <v>405.34</v>
      </c>
      <c r="I497" s="479">
        <f t="array" ref="I497">H497-H497*$I$13</f>
        <v>405.34</v>
      </c>
      <c r="J497" s="32"/>
    </row>
    <row r="498" spans="1:10" ht="80.099999999999994" customHeight="1" x14ac:dyDescent="0.25">
      <c r="A498" s="5"/>
      <c r="B498" s="485"/>
      <c r="C498" s="478" t="s">
        <v>2232</v>
      </c>
      <c r="D498" s="199" t="s">
        <v>469</v>
      </c>
      <c r="E498" s="199" t="s">
        <v>2235</v>
      </c>
      <c r="F498" s="199" t="str">
        <f t="array" ref="F498">INDEX(Гардеробная_система_2[артикул],MATCH('Гардеробная система'!$C498&amp;'Гардеробная система'!$D498&amp;'Гардеробная система'!$E498,Гардеробная_система_2[Название]&amp;Гардеробная_система_2[цвет]&amp;Гардеробная_система_2[страна],0),0)</f>
        <v>MA0504.VP039.WH0PC.CG</v>
      </c>
      <c r="G498" s="199" t="s">
        <v>1013</v>
      </c>
      <c r="H498" s="479">
        <f t="array" ref="H498">IF($D$13=$U$2,INDEX(Гардеробная_система_2[РРЦ Без НДС],MATCH(F498,Гардеробная_система_2[артикул],0)),IF($D$13=$U$1,INDEX(Гардеробная_система_2[РРЦ с НДС],MATCH(F498,Гардеробная_система_2[артикул],0)),IF($D$13=$U$3,INDEX(Гардеробная_система_2[0 НДС],MATCH(F498,Гардеробная_система_2[артикул],0)),0)))</f>
        <v>452.88</v>
      </c>
      <c r="I498" s="479">
        <f t="array" ref="I498">H498-H498*$I$13</f>
        <v>452.88</v>
      </c>
      <c r="J498" s="32"/>
    </row>
    <row r="499" spans="1:10" ht="80.099999999999994" customHeight="1" x14ac:dyDescent="0.25">
      <c r="A499" s="5"/>
      <c r="B499" s="591"/>
      <c r="C499" s="478" t="s">
        <v>2233</v>
      </c>
      <c r="D499" s="199" t="s">
        <v>469</v>
      </c>
      <c r="E499" s="199" t="s">
        <v>2235</v>
      </c>
      <c r="F499" s="199" t="str">
        <f t="array" ref="F499">INDEX(Гардеробная_система_2[артикул],MATCH('Гардеробная система'!$C499&amp;'Гардеробная система'!$D499&amp;'Гардеробная система'!$E499,Гардеробная_система_2[Название]&amp;Гардеробная_система_2[цвет]&amp;Гардеробная_система_2[страна],0),0)</f>
        <v>MA1209.VP000.WH0PC.CG</v>
      </c>
      <c r="G499" s="199" t="s">
        <v>1013</v>
      </c>
      <c r="H499" s="479">
        <f t="array" ref="H499">IF($D$13=$U$2,INDEX(Гардеробная_система_2[РРЦ Без НДС],MATCH(F499,Гардеробная_система_2[артикул],0)),IF($D$13=$U$1,INDEX(Гардеробная_система_2[РРЦ с НДС],MATCH(F499,Гардеробная_система_2[артикул],0)),IF($D$13=$U$3,INDEX(Гардеробная_система_2[0 НДС],MATCH(F499,Гардеробная_система_2[артикул],0)),0)))</f>
        <v>697.14</v>
      </c>
      <c r="I499" s="479">
        <f t="array" ref="I499">H499-H499*$I$13</f>
        <v>697.14</v>
      </c>
      <c r="J499" s="32"/>
    </row>
    <row r="500" spans="1:10" ht="80.099999999999994" customHeight="1" x14ac:dyDescent="0.25">
      <c r="A500" s="5"/>
      <c r="B500" s="593"/>
      <c r="C500" s="478" t="s">
        <v>2234</v>
      </c>
      <c r="D500" s="199" t="s">
        <v>469</v>
      </c>
      <c r="E500" s="199" t="s">
        <v>2235</v>
      </c>
      <c r="F500" s="199" t="str">
        <f t="array" ref="F500">INDEX(Гардеробная_система_2[артикул],MATCH('Гардеробная система'!$C500&amp;'Гардеробная система'!$D500&amp;'Гардеробная система'!$E500,Гардеробная_система_2[Название]&amp;Гардеробная_система_2[цвет]&amp;Гардеробная_система_2[страна],0),0)</f>
        <v>MA0502.VP060.WH0PC.CG</v>
      </c>
      <c r="G500" s="199" t="s">
        <v>1013</v>
      </c>
      <c r="H500" s="479">
        <f t="array" ref="H500">IF($D$13=$U$2,INDEX(Гардеробная_система_2[РРЦ Без НДС],MATCH(F500,Гардеробная_система_2[артикул],0)),IF($D$13=$U$1,INDEX(Гардеробная_система_2[РРЦ с НДС],MATCH(F500,Гардеробная_система_2[артикул],0)),IF($D$13=$U$3,INDEX(Гардеробная_система_2[0 НДС],MATCH(F500,Гардеробная_система_2[артикул],0)),0)))</f>
        <v>1927.7</v>
      </c>
      <c r="I500" s="479">
        <f t="array" ref="I500">H500-H500*$I$13</f>
        <v>1927.7</v>
      </c>
      <c r="J500" s="32"/>
    </row>
    <row r="501" spans="1:10" ht="23.25" customHeight="1" x14ac:dyDescent="0.3">
      <c r="A501" s="5"/>
      <c r="B501" s="101"/>
      <c r="C501" s="76" t="s">
        <v>2223</v>
      </c>
      <c r="D501" s="102"/>
      <c r="E501" s="102"/>
      <c r="F501" s="102"/>
      <c r="G501" s="102"/>
      <c r="H501" s="102"/>
      <c r="I501" s="401"/>
      <c r="J501" s="32"/>
    </row>
    <row r="502" spans="1:10" s="481" customFormat="1" ht="80.099999999999994" customHeight="1" x14ac:dyDescent="0.25">
      <c r="A502" s="259"/>
      <c r="B502" s="321"/>
      <c r="C502" s="478" t="s">
        <v>2224</v>
      </c>
      <c r="D502" s="199" t="s">
        <v>470</v>
      </c>
      <c r="E502" s="199" t="s">
        <v>2235</v>
      </c>
      <c r="F502" s="199" t="str">
        <f t="array" ref="F502">INDEX(Гардеробная_система_2[артикул],MATCH('Гардеробная система'!$C502&amp;'Гардеробная система'!$D502&amp;'Гардеробная система'!$E502,Гардеробная_система_2[Название]&amp;Гардеробная_система_2[цвет]&amp;Гардеробная_система_2[страна],0),0)</f>
        <v>MA1201.VP000.BK0PC.CG</v>
      </c>
      <c r="G502" s="199" t="s">
        <v>1013</v>
      </c>
      <c r="H502" s="479">
        <f t="array" ref="H502">IF($D$13=$U$2,INDEX(Гардеробная_система_2[РРЦ Без НДС],MATCH(F502,Гардеробная_система_2[артикул],0)),IF($D$13=$U$1,INDEX(Гардеробная_система_2[РРЦ с НДС],MATCH(F502,Гардеробная_система_2[артикул],0)),IF($D$13=$U$3,INDEX(Гардеробная_система_2[0 НДС],MATCH(F502,Гардеробная_система_2[артикул],0)),0)))</f>
        <v>72.62</v>
      </c>
      <c r="I502" s="479">
        <f t="array" ref="I502">H502-H502*$I$13</f>
        <v>72.62</v>
      </c>
      <c r="J502" s="480"/>
    </row>
    <row r="503" spans="1:10" s="481" customFormat="1" ht="80.099999999999994" customHeight="1" x14ac:dyDescent="0.25">
      <c r="A503" s="259"/>
      <c r="B503" s="55"/>
      <c r="C503" s="478" t="s">
        <v>2225</v>
      </c>
      <c r="D503" s="199" t="s">
        <v>470</v>
      </c>
      <c r="E503" s="199" t="s">
        <v>2235</v>
      </c>
      <c r="F503" s="199" t="str">
        <f t="array" ref="F503">INDEX(Гардеробная_система_2[артикул],MATCH('Гардеробная система'!$C503&amp;'Гардеробная система'!$D503&amp;'Гардеробная система'!$E503,Гардеробная_система_2[Название]&amp;Гардеробная_система_2[цвет]&amp;Гардеробная_система_2[страна],0),0)</f>
        <v>MA1203.VP000.BK0PC.CG</v>
      </c>
      <c r="G503" s="199" t="s">
        <v>1013</v>
      </c>
      <c r="H503" s="479">
        <f t="array" ref="H503">IF($D$13=$U$2,INDEX(Гардеробная_система_2[РРЦ Без НДС],MATCH(F503,Гардеробная_система_2[артикул],0)),IF($D$13=$U$1,INDEX(Гардеробная_система_2[РРЦ с НДС],MATCH(F503,Гардеробная_система_2[артикул],0)),IF($D$13=$U$3,INDEX(Гардеробная_система_2[0 НДС],MATCH(F503,Гардеробная_система_2[артикул],0)),0)))</f>
        <v>66.81</v>
      </c>
      <c r="I503" s="479">
        <f t="array" ref="I503">H503-H503*$I$13</f>
        <v>66.81</v>
      </c>
      <c r="J503" s="480"/>
    </row>
    <row r="504" spans="1:10" ht="80.099999999999994" customHeight="1" x14ac:dyDescent="0.25">
      <c r="A504" s="5"/>
      <c r="B504" s="380"/>
      <c r="C504" s="478" t="s">
        <v>2226</v>
      </c>
      <c r="D504" s="199" t="s">
        <v>470</v>
      </c>
      <c r="E504" s="199" t="s">
        <v>2235</v>
      </c>
      <c r="F504" s="199" t="str">
        <f t="array" ref="F504">INDEX(Гардеробная_система_2[артикул],MATCH('Гардеробная система'!$C504&amp;'Гардеробная система'!$D504&amp;'Гардеробная система'!$E504,Гардеробная_система_2[Название]&amp;Гардеробная_система_2[цвет]&amp;Гардеробная_система_2[страна],0),0)</f>
        <v>MA1205.VP000.BK0PC.CG</v>
      </c>
      <c r="G504" s="199" t="s">
        <v>1013</v>
      </c>
      <c r="H504" s="479">
        <f t="array" ref="H504">IF($D$13=$U$2,INDEX(Гардеробная_система_2[РРЦ Без НДС],MATCH(F504,Гардеробная_система_2[артикул],0)),IF($D$13=$U$1,INDEX(Гардеробная_система_2[РРЦ с НДС],MATCH(F504,Гардеробная_система_2[артикул],0)),IF($D$13=$U$3,INDEX(Гардеробная_система_2[0 НДС],MATCH(F504,Гардеробная_система_2[артикул],0)),0)))</f>
        <v>108.94</v>
      </c>
      <c r="I504" s="479">
        <f t="array" ref="I504">H504-H504*$I$13</f>
        <v>108.94</v>
      </c>
      <c r="J504" s="32"/>
    </row>
    <row r="505" spans="1:10" ht="80.099999999999994" customHeight="1" x14ac:dyDescent="0.25">
      <c r="A505" s="5"/>
      <c r="B505" s="486"/>
      <c r="C505" s="478" t="s">
        <v>2227</v>
      </c>
      <c r="D505" s="199" t="s">
        <v>470</v>
      </c>
      <c r="E505" s="199" t="s">
        <v>2235</v>
      </c>
      <c r="F505" s="199" t="str">
        <f t="array" ref="F505">INDEX(Гардеробная_система_2[артикул],MATCH('Гардеробная система'!$C505&amp;'Гардеробная система'!$D505&amp;'Гардеробная система'!$E505,Гардеробная_система_2[Название]&amp;Гардеробная_система_2[цвет]&amp;Гардеробная_система_2[страна],0),0)</f>
        <v>MA1204.VP000.BK0PC.CG</v>
      </c>
      <c r="G505" s="199" t="s">
        <v>1013</v>
      </c>
      <c r="H505" s="479">
        <f t="array" ref="H505">IF($D$13=$U$2,INDEX(Гардеробная_система_2[РРЦ Без НДС],MATCH(F505,Гардеробная_система_2[артикул],0)),IF($D$13=$U$1,INDEX(Гардеробная_система_2[РРЦ с НДС],MATCH(F505,Гардеробная_система_2[артикул],0)),IF($D$13=$U$3,INDEX(Гардеробная_система_2[0 НДС],MATCH(F505,Гардеробная_система_2[артикул],0)),0)))</f>
        <v>66.81</v>
      </c>
      <c r="I505" s="479">
        <f t="array" ref="I505">H505-H505*$I$13</f>
        <v>66.81</v>
      </c>
      <c r="J505" s="32"/>
    </row>
    <row r="506" spans="1:10" ht="80.099999999999994" customHeight="1" x14ac:dyDescent="0.25">
      <c r="A506" s="5"/>
      <c r="B506" s="380"/>
      <c r="C506" s="478" t="s">
        <v>2228</v>
      </c>
      <c r="D506" s="199" t="s">
        <v>470</v>
      </c>
      <c r="E506" s="199" t="s">
        <v>2235</v>
      </c>
      <c r="F506" s="199" t="str">
        <f t="array" ref="F506">INDEX(Гардеробная_система_2[артикул],MATCH('Гардеробная система'!$C506&amp;'Гардеробная система'!$D506&amp;'Гардеробная система'!$E506,Гардеробная_система_2[Название]&amp;Гардеробная_система_2[цвет]&amp;Гардеробная_система_2[страна],0),0)</f>
        <v>MA1207.VP000.BK0PC.CG</v>
      </c>
      <c r="G506" s="199" t="s">
        <v>1013</v>
      </c>
      <c r="H506" s="479">
        <f t="array" ref="H506">IF($D$13=$U$2,INDEX(Гардеробная_система_2[РРЦ Без НДС],MATCH(F506,Гардеробная_система_2[артикул],0)),IF($D$13=$U$1,INDEX(Гардеробная_система_2[РРЦ с НДС],MATCH(F506,Гардеробная_система_2[артикул],0)),IF($D$13=$U$3,INDEX(Гардеробная_система_2[0 НДС],MATCH(F506,Гардеробная_система_2[артикул],0)),0)))</f>
        <v>78.42</v>
      </c>
      <c r="I506" s="479">
        <f t="array" ref="I506">H506-H506*$I$13</f>
        <v>78.42</v>
      </c>
      <c r="J506" s="32"/>
    </row>
    <row r="507" spans="1:10" ht="80.099999999999994" customHeight="1" x14ac:dyDescent="0.25">
      <c r="A507" s="5"/>
      <c r="B507" s="485"/>
      <c r="C507" s="478" t="s">
        <v>2229</v>
      </c>
      <c r="D507" s="199" t="s">
        <v>470</v>
      </c>
      <c r="E507" s="199" t="s">
        <v>2235</v>
      </c>
      <c r="F507" s="199" t="str">
        <f t="array" ref="F507">INDEX(Гардеробная_система_2[артикул],MATCH('Гардеробная система'!$C507&amp;'Гардеробная система'!$D507&amp;'Гардеробная система'!$E507,Гардеробная_система_2[Название]&amp;Гардеробная_система_2[цвет]&amp;Гардеробная_система_2[страна],0),0)</f>
        <v>MA1208.VP000.BK0PC.CG</v>
      </c>
      <c r="G507" s="199" t="s">
        <v>1013</v>
      </c>
      <c r="H507" s="479">
        <f t="array" ref="H507">IF($D$13=$U$2,INDEX(Гардеробная_система_2[РРЦ Без НДС],MATCH(F507,Гардеробная_система_2[артикул],0)),IF($D$13=$U$1,INDEX(Гардеробная_система_2[РРЦ с НДС],MATCH(F507,Гардеробная_система_2[артикул],0)),IF($D$13=$U$3,INDEX(Гардеробная_система_2[0 НДС],MATCH(F507,Гардеробная_система_2[артикул],0)),0)))</f>
        <v>62.45</v>
      </c>
      <c r="I507" s="479">
        <f t="array" ref="I507">H507-H507*$I$13</f>
        <v>62.45</v>
      </c>
      <c r="J507" s="32"/>
    </row>
    <row r="508" spans="1:10" ht="80.099999999999994" customHeight="1" x14ac:dyDescent="0.25">
      <c r="A508" s="5"/>
      <c r="B508" s="592"/>
      <c r="C508" s="478" t="s">
        <v>2230</v>
      </c>
      <c r="D508" s="199" t="s">
        <v>470</v>
      </c>
      <c r="E508" s="199" t="s">
        <v>2235</v>
      </c>
      <c r="F508" s="199" t="str">
        <f t="array" ref="F508">INDEX(Гардеробная_система_2[артикул],MATCH('Гардеробная система'!$C508&amp;'Гардеробная система'!$D508&amp;'Гардеробная система'!$E508,Гардеробная_система_2[Название]&amp;Гардеробная_система_2[цвет]&amp;Гардеробная_система_2[страна],0),0)</f>
        <v>MA1206.VP000.BK0PC.CG</v>
      </c>
      <c r="G508" s="199" t="s">
        <v>1013</v>
      </c>
      <c r="H508" s="479">
        <f t="array" ref="H508">IF($D$13=$U$2,INDEX(Гардеробная_система_2[РРЦ Без НДС],MATCH(F508,Гардеробная_система_2[артикул],0)),IF($D$13=$U$1,INDEX(Гардеробная_система_2[РРЦ с НДС],MATCH(F508,Гардеробная_система_2[артикул],0)),IF($D$13=$U$3,INDEX(Гардеробная_система_2[0 НДС],MATCH(F508,Гардеробная_система_2[артикул],0)),0)))</f>
        <v>92.95</v>
      </c>
      <c r="I508" s="479">
        <f t="array" ref="I508">H508-H508*$I$13</f>
        <v>92.95</v>
      </c>
      <c r="J508" s="32"/>
    </row>
    <row r="509" spans="1:10" ht="80.099999999999994" customHeight="1" x14ac:dyDescent="0.25">
      <c r="A509" s="5"/>
      <c r="B509" s="591"/>
      <c r="C509" s="478" t="s">
        <v>2231</v>
      </c>
      <c r="D509" s="199" t="s">
        <v>470</v>
      </c>
      <c r="E509" s="199" t="s">
        <v>2235</v>
      </c>
      <c r="F509" s="199" t="str">
        <f t="array" ref="F509">INDEX(Гардеробная_система_2[артикул],MATCH('Гардеробная система'!$C509&amp;'Гардеробная система'!$D509&amp;'Гардеробная система'!$E509,Гардеробная_система_2[Название]&amp;Гардеробная_система_2[цвет]&amp;Гардеробная_система_2[страна],0),0)</f>
        <v>MA0503.VP011.BK0PC.CG</v>
      </c>
      <c r="G509" s="199" t="s">
        <v>1013</v>
      </c>
      <c r="H509" s="479">
        <f t="array" ref="H509">IF($D$13=$U$2,INDEX(Гардеробная_система_2[РРЦ Без НДС],MATCH(F509,Гардеробная_система_2[артикул],0)),IF($D$13=$U$1,INDEX(Гардеробная_система_2[РРЦ с НДС],MATCH(F509,Гардеробная_система_2[артикул],0)),IF($D$13=$U$3,INDEX(Гардеробная_система_2[0 НДС],MATCH(F509,Гардеробная_система_2[артикул],0)),0)))</f>
        <v>445.87</v>
      </c>
      <c r="I509" s="479">
        <f t="array" ref="I509">H509-H509*$I$13</f>
        <v>445.87</v>
      </c>
      <c r="J509" s="32"/>
    </row>
    <row r="510" spans="1:10" ht="80.099999999999994" customHeight="1" x14ac:dyDescent="0.25">
      <c r="A510" s="5"/>
      <c r="B510" s="485"/>
      <c r="C510" s="478" t="s">
        <v>2232</v>
      </c>
      <c r="D510" s="199" t="s">
        <v>470</v>
      </c>
      <c r="E510" s="199" t="s">
        <v>2235</v>
      </c>
      <c r="F510" s="199" t="str">
        <f t="array" ref="F510">INDEX(Гардеробная_система_2[артикул],MATCH('Гардеробная система'!$C510&amp;'Гардеробная система'!$D510&amp;'Гардеробная система'!$E510,Гардеробная_система_2[Название]&amp;Гардеробная_система_2[цвет]&amp;Гардеробная_система_2[страна],0),0)</f>
        <v>MA0504.VP039.BK0PC.CG</v>
      </c>
      <c r="G510" s="199" t="s">
        <v>1013</v>
      </c>
      <c r="H510" s="479">
        <f t="array" ref="H510">IF($D$13=$U$2,INDEX(Гардеробная_система_2[РРЦ Без НДС],MATCH(F510,Гардеробная_система_2[артикул],0)),IF($D$13=$U$1,INDEX(Гардеробная_система_2[РРЦ с НДС],MATCH(F510,Гардеробная_система_2[артикул],0)),IF($D$13=$U$3,INDEX(Гардеробная_система_2[0 НДС],MATCH(F510,Гардеробная_система_2[артикул],0)),0)))</f>
        <v>498.16</v>
      </c>
      <c r="I510" s="479">
        <f t="array" ref="I510">H510-H510*$I$13</f>
        <v>498.16</v>
      </c>
      <c r="J510" s="32"/>
    </row>
    <row r="511" spans="1:10" ht="80.099999999999994" customHeight="1" x14ac:dyDescent="0.25">
      <c r="A511" s="5"/>
      <c r="B511" s="591"/>
      <c r="C511" s="478" t="s">
        <v>2233</v>
      </c>
      <c r="D511" s="199" t="s">
        <v>470</v>
      </c>
      <c r="E511" s="199" t="s">
        <v>2235</v>
      </c>
      <c r="F511" s="199" t="str">
        <f t="array" ref="F511">INDEX(Гардеробная_система_2[артикул],MATCH('Гардеробная система'!$C511&amp;'Гардеробная система'!$D511&amp;'Гардеробная система'!$E511,Гардеробная_система_2[Название]&amp;Гардеробная_система_2[цвет]&amp;Гардеробная_система_2[страна],0),0)</f>
        <v>MA1209.VP000.BK0PC.CG</v>
      </c>
      <c r="G511" s="199" t="s">
        <v>1013</v>
      </c>
      <c r="H511" s="479">
        <f t="array" ref="H511">IF($D$13=$U$2,INDEX(Гардеробная_система_2[РРЦ Без НДС],MATCH(F511,Гардеробная_система_2[артикул],0)),IF($D$13=$U$1,INDEX(Гардеробная_система_2[РРЦ с НДС],MATCH(F511,Гардеробная_система_2[артикул],0)),IF($D$13=$U$3,INDEX(Гардеробная_система_2[0 НДС],MATCH(F511,Гардеробная_система_2[артикул],0)),0)))</f>
        <v>766.86</v>
      </c>
      <c r="I511" s="479">
        <f t="array" ref="I511">H511-H511*$I$13</f>
        <v>766.86</v>
      </c>
      <c r="J511" s="32"/>
    </row>
    <row r="512" spans="1:10" ht="80.099999999999994" customHeight="1" x14ac:dyDescent="0.25">
      <c r="A512" s="5"/>
      <c r="B512" s="593"/>
      <c r="C512" s="478" t="s">
        <v>2234</v>
      </c>
      <c r="D512" s="199" t="s">
        <v>470</v>
      </c>
      <c r="E512" s="199" t="s">
        <v>2235</v>
      </c>
      <c r="F512" s="199" t="str">
        <f t="array" ref="F512">INDEX(Гардеробная_система_2[артикул],MATCH('Гардеробная система'!$C512&amp;'Гардеробная система'!$D512&amp;'Гардеробная система'!$E512,Гардеробная_система_2[Название]&amp;Гардеробная_система_2[цвет]&amp;Гардеробная_система_2[страна],0),0)</f>
        <v>MA0502.VP060.BK0PC.CG</v>
      </c>
      <c r="G512" s="199" t="s">
        <v>1013</v>
      </c>
      <c r="H512" s="479">
        <f t="array" ref="H512">IF($D$13=$U$2,INDEX(Гардеробная_система_2[РРЦ Без НДС],MATCH(F512,Гардеробная_система_2[артикул],0)),IF($D$13=$U$1,INDEX(Гардеробная_система_2[РРЦ с НДС],MATCH(F512,Гардеробная_система_2[артикул],0)),IF($D$13=$U$3,INDEX(Гардеробная_система_2[0 НДС],MATCH(F512,Гардеробная_система_2[артикул],0)),0)))</f>
        <v>2120.46</v>
      </c>
      <c r="I512" s="479">
        <f t="array" ref="I512">H512-H512*$I$13</f>
        <v>2120.46</v>
      </c>
      <c r="J512" s="32"/>
    </row>
    <row r="513" spans="1:10" ht="23.25" customHeight="1" x14ac:dyDescent="0.3">
      <c r="A513" s="5"/>
      <c r="B513" s="101"/>
      <c r="C513" s="102"/>
      <c r="D513" s="102"/>
      <c r="E513" s="102"/>
      <c r="F513" s="102"/>
      <c r="G513" s="102"/>
      <c r="H513" s="102"/>
      <c r="I513" s="401"/>
      <c r="J513" s="32"/>
    </row>
    <row r="514" spans="1:10" ht="15.75" x14ac:dyDescent="0.25">
      <c r="A514" s="32"/>
      <c r="B514" s="32"/>
      <c r="C514" s="32"/>
      <c r="D514" s="32"/>
      <c r="E514" s="32"/>
      <c r="F514" s="32"/>
      <c r="G514" s="32"/>
      <c r="H514" s="32"/>
      <c r="I514" s="32"/>
      <c r="J514" s="32"/>
    </row>
    <row r="515" spans="1:10" ht="21" x14ac:dyDescent="0.25">
      <c r="A515" s="664" t="s">
        <v>1358</v>
      </c>
      <c r="B515" s="664"/>
      <c r="C515" s="664"/>
      <c r="D515" s="664"/>
      <c r="E515" s="664"/>
      <c r="F515" s="664"/>
      <c r="G515" s="664"/>
      <c r="H515" s="664"/>
      <c r="I515" s="664"/>
      <c r="J515" s="664"/>
    </row>
    <row r="516" spans="1:10" ht="15.75" x14ac:dyDescent="0.25">
      <c r="A516" s="32"/>
      <c r="B516" s="32"/>
      <c r="C516" s="32"/>
      <c r="D516" s="32"/>
      <c r="E516" s="32"/>
      <c r="F516" s="32"/>
      <c r="G516" s="32"/>
      <c r="H516" s="32"/>
      <c r="I516" s="32"/>
      <c r="J516" s="32"/>
    </row>
  </sheetData>
  <sheetProtection password="DDCD" sheet="1" formatCells="0" formatColumns="0" formatRows="0" insertColumns="0" insertRows="0" insertHyperlinks="0" deleteColumns="0" deleteRows="0" sort="0" autoFilter="0" pivotTables="0"/>
  <mergeCells count="161">
    <mergeCell ref="B30:B32"/>
    <mergeCell ref="G40:G44"/>
    <mergeCell ref="B40:B44"/>
    <mergeCell ref="B109:B113"/>
    <mergeCell ref="B45:B46"/>
    <mergeCell ref="B114:B118"/>
    <mergeCell ref="B124:B131"/>
    <mergeCell ref="B283:B288"/>
    <mergeCell ref="B132:B134"/>
    <mergeCell ref="B147:B150"/>
    <mergeCell ref="A515:J515"/>
    <mergeCell ref="B63:B64"/>
    <mergeCell ref="B203:B204"/>
    <mergeCell ref="G203:G204"/>
    <mergeCell ref="B205:B206"/>
    <mergeCell ref="B334:B335"/>
    <mergeCell ref="G334:G335"/>
    <mergeCell ref="B336:B337"/>
    <mergeCell ref="B91:B92"/>
    <mergeCell ref="B3:C3"/>
    <mergeCell ref="B196:B199"/>
    <mergeCell ref="G196:G199"/>
    <mergeCell ref="B48:B49"/>
    <mergeCell ref="B82:B84"/>
    <mergeCell ref="B78:B79"/>
    <mergeCell ref="B67:B68"/>
    <mergeCell ref="B86:B87"/>
    <mergeCell ref="B71:B72"/>
    <mergeCell ref="B73:B75"/>
    <mergeCell ref="B54:B57"/>
    <mergeCell ref="B52:B53"/>
    <mergeCell ref="G109:G113"/>
    <mergeCell ref="G114:G118"/>
    <mergeCell ref="G119:G122"/>
    <mergeCell ref="G73:G75"/>
    <mergeCell ref="G124:G131"/>
    <mergeCell ref="G135:G136"/>
    <mergeCell ref="G86:G87"/>
    <mergeCell ref="G58:G60"/>
    <mergeCell ref="G54:G57"/>
    <mergeCell ref="G180:G182"/>
    <mergeCell ref="B8:E12"/>
    <mergeCell ref="B102:B106"/>
    <mergeCell ref="B462:B464"/>
    <mergeCell ref="B465:B467"/>
    <mergeCell ref="B475:B476"/>
    <mergeCell ref="B5:C5"/>
    <mergeCell ref="B76:B77"/>
    <mergeCell ref="B58:B60"/>
    <mergeCell ref="B119:B122"/>
    <mergeCell ref="G217:G218"/>
    <mergeCell ref="B96:B98"/>
    <mergeCell ref="G143:G144"/>
    <mergeCell ref="B7:C7"/>
    <mergeCell ref="B13:C13"/>
    <mergeCell ref="F13:H13"/>
    <mergeCell ref="B18:B29"/>
    <mergeCell ref="G45:G46"/>
    <mergeCell ref="G30:G32"/>
    <mergeCell ref="G18:G29"/>
    <mergeCell ref="B36:B38"/>
    <mergeCell ref="B223:B225"/>
    <mergeCell ref="B219:B220"/>
    <mergeCell ref="B212:B213"/>
    <mergeCell ref="B135:B138"/>
    <mergeCell ref="B319:B323"/>
    <mergeCell ref="B439:B441"/>
    <mergeCell ref="B344:B346"/>
    <mergeCell ref="B349:B350"/>
    <mergeCell ref="B332:B333"/>
    <mergeCell ref="B309:B311"/>
    <mergeCell ref="B312:B314"/>
    <mergeCell ref="B279:B280"/>
    <mergeCell ref="B315:B317"/>
    <mergeCell ref="G33:G35"/>
    <mergeCell ref="G36:G38"/>
    <mergeCell ref="B139:B140"/>
    <mergeCell ref="B143:B146"/>
    <mergeCell ref="B151:B158"/>
    <mergeCell ref="B180:B182"/>
    <mergeCell ref="B183:B185"/>
    <mergeCell ref="B186:B188"/>
    <mergeCell ref="B190:B194"/>
    <mergeCell ref="B169:B179"/>
    <mergeCell ref="B164:I164"/>
    <mergeCell ref="G141:G142"/>
    <mergeCell ref="G145:G146"/>
    <mergeCell ref="G151:G158"/>
    <mergeCell ref="B33:B35"/>
    <mergeCell ref="B460:B461"/>
    <mergeCell ref="B453:B455"/>
    <mergeCell ref="B456:B458"/>
    <mergeCell ref="B445:B447"/>
    <mergeCell ref="B448:B450"/>
    <mergeCell ref="B325:B326"/>
    <mergeCell ref="G275:G276"/>
    <mergeCell ref="G325:G326"/>
    <mergeCell ref="G319:G323"/>
    <mergeCell ref="G328:G331"/>
    <mergeCell ref="B431:B438"/>
    <mergeCell ref="B390:B395"/>
    <mergeCell ref="B396:B401"/>
    <mergeCell ref="B328:B331"/>
    <mergeCell ref="B365:B367"/>
    <mergeCell ref="B421:B429"/>
    <mergeCell ref="B353:B355"/>
    <mergeCell ref="B342:B343"/>
    <mergeCell ref="B347:B348"/>
    <mergeCell ref="B275:B276"/>
    <mergeCell ref="B293:I293"/>
    <mergeCell ref="B357:B358"/>
    <mergeCell ref="B369:B373"/>
    <mergeCell ref="B376:B380"/>
    <mergeCell ref="H1:I1"/>
    <mergeCell ref="G312:G314"/>
    <mergeCell ref="G219:G220"/>
    <mergeCell ref="G223:G225"/>
    <mergeCell ref="G227:G228"/>
    <mergeCell ref="G279:G280"/>
    <mergeCell ref="G309:G311"/>
    <mergeCell ref="G139:G140"/>
    <mergeCell ref="G48:G49"/>
    <mergeCell ref="G52:G53"/>
    <mergeCell ref="G67:G68"/>
    <mergeCell ref="G78:G79"/>
    <mergeCell ref="G82:G84"/>
    <mergeCell ref="G132:G134"/>
    <mergeCell ref="G137:G138"/>
    <mergeCell ref="G283:G288"/>
    <mergeCell ref="G183:G185"/>
    <mergeCell ref="G186:G188"/>
    <mergeCell ref="G190:G194"/>
    <mergeCell ref="G169:G179"/>
    <mergeCell ref="G147:G150"/>
    <mergeCell ref="G200:G202"/>
    <mergeCell ref="G214:G216"/>
    <mergeCell ref="G298:G308"/>
    <mergeCell ref="G396:G401"/>
    <mergeCell ref="B415:B417"/>
    <mergeCell ref="B200:B202"/>
    <mergeCell ref="B141:B142"/>
    <mergeCell ref="B214:B216"/>
    <mergeCell ref="B273:B274"/>
    <mergeCell ref="B409:B414"/>
    <mergeCell ref="B385:B388"/>
    <mergeCell ref="B227:B228"/>
    <mergeCell ref="G263:G271"/>
    <mergeCell ref="G357:G358"/>
    <mergeCell ref="G344:G346"/>
    <mergeCell ref="G349:G350"/>
    <mergeCell ref="G332:G333"/>
    <mergeCell ref="B217:B218"/>
    <mergeCell ref="B240:B244"/>
    <mergeCell ref="B252:B256"/>
    <mergeCell ref="B257:B261"/>
    <mergeCell ref="B298:B308"/>
    <mergeCell ref="B235:B237"/>
    <mergeCell ref="G390:G395"/>
    <mergeCell ref="B381:B384"/>
    <mergeCell ref="B247:B251"/>
    <mergeCell ref="B263:B271"/>
  </mergeCells>
  <dataValidations count="1">
    <dataValidation type="list" allowBlank="1" showInputMessage="1" showErrorMessage="1" sqref="D13">
      <formula1>$U$1:$U$3</formula1>
    </dataValidation>
  </dataValidations>
  <printOptions horizontalCentered="1"/>
  <pageMargins left="0.23622047244094491" right="0.23622047244094491" top="0.35433070866141736" bottom="0.35433070866141736" header="0" footer="0"/>
  <pageSetup paperSize="9" scale="44" fitToHeight="0" orientation="portrait" r:id="rId1"/>
  <headerFooter>
    <oddHeader>&amp;A</oddHeader>
    <oddFooter>Страница  &amp;P из &amp;N</oddFooter>
  </headerFooter>
  <rowBreaks count="6" manualBreakCount="6">
    <brk id="106" max="9" man="1"/>
    <brk id="206" max="9" man="1"/>
    <brk id="303" max="9" man="1"/>
    <brk id="401" max="9" man="1"/>
    <brk id="477" max="9" man="1"/>
    <brk id="501" max="9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B1:H37"/>
  <sheetViews>
    <sheetView showGridLines="0" showRowColHeaders="0" topLeftCell="A13" zoomScaleNormal="100" workbookViewId="0">
      <selection activeCell="N12" sqref="N12"/>
    </sheetView>
  </sheetViews>
  <sheetFormatPr defaultColWidth="10.140625" defaultRowHeight="18" x14ac:dyDescent="0.25"/>
  <cols>
    <col min="1" max="5" width="10.140625" style="384"/>
    <col min="6" max="6" width="28.140625" style="384" customWidth="1"/>
    <col min="7" max="7" width="33.7109375" style="384" customWidth="1"/>
    <col min="8" max="8" width="30.7109375" style="384" customWidth="1"/>
    <col min="9" max="9" width="2.7109375" style="384" customWidth="1"/>
    <col min="10" max="11" width="7.42578125" style="384" customWidth="1"/>
    <col min="12" max="16384" width="10.140625" style="384"/>
  </cols>
  <sheetData>
    <row r="1" spans="2:8" x14ac:dyDescent="0.25">
      <c r="E1" s="385"/>
      <c r="F1" s="385"/>
      <c r="G1" s="385"/>
      <c r="H1" s="493" t="s">
        <v>1556</v>
      </c>
    </row>
    <row r="2" spans="2:8" ht="18" customHeight="1" x14ac:dyDescent="0.25">
      <c r="E2" s="806" t="s">
        <v>1337</v>
      </c>
      <c r="F2" s="806"/>
      <c r="G2" s="806"/>
      <c r="H2" s="806"/>
    </row>
    <row r="3" spans="2:8" ht="18" customHeight="1" x14ac:dyDescent="0.25">
      <c r="E3" s="807" t="s">
        <v>1338</v>
      </c>
      <c r="F3" s="807"/>
      <c r="G3" s="807"/>
      <c r="H3" s="807"/>
    </row>
    <row r="4" spans="2:8" ht="18" customHeight="1" x14ac:dyDescent="0.25">
      <c r="E4" s="385"/>
      <c r="F4" s="385"/>
      <c r="G4" s="385"/>
      <c r="H4" s="493" t="s">
        <v>1556</v>
      </c>
    </row>
    <row r="5" spans="2:8" ht="18" customHeight="1" x14ac:dyDescent="0.25">
      <c r="E5" s="806" t="s">
        <v>1337</v>
      </c>
      <c r="F5" s="806"/>
      <c r="G5" s="806"/>
      <c r="H5" s="806"/>
    </row>
    <row r="6" spans="2:8" x14ac:dyDescent="0.25">
      <c r="E6" s="807" t="s">
        <v>1338</v>
      </c>
      <c r="F6" s="807"/>
      <c r="G6" s="807"/>
      <c r="H6" s="807"/>
    </row>
    <row r="7" spans="2:8" x14ac:dyDescent="0.25">
      <c r="E7" s="814" t="s">
        <v>1557</v>
      </c>
      <c r="F7" s="814"/>
      <c r="G7" s="814"/>
      <c r="H7" s="814"/>
    </row>
    <row r="8" spans="2:8" x14ac:dyDescent="0.25">
      <c r="E8" s="386"/>
      <c r="F8" s="387"/>
      <c r="G8" s="387"/>
      <c r="H8" s="388" t="s">
        <v>1340</v>
      </c>
    </row>
    <row r="9" spans="2:8" x14ac:dyDescent="0.25">
      <c r="E9" s="389"/>
      <c r="F9" s="389"/>
      <c r="G9" s="389"/>
      <c r="H9" s="389"/>
    </row>
    <row r="10" spans="2:8" x14ac:dyDescent="0.25">
      <c r="E10" s="389"/>
      <c r="F10" s="389"/>
      <c r="G10" s="389"/>
      <c r="H10" s="389"/>
    </row>
    <row r="11" spans="2:8" ht="20.25" x14ac:dyDescent="0.25">
      <c r="B11" s="815" t="s">
        <v>1558</v>
      </c>
      <c r="C11" s="815"/>
      <c r="D11" s="815"/>
      <c r="E11" s="815"/>
      <c r="F11" s="815"/>
      <c r="G11" s="815"/>
      <c r="H11" s="815"/>
    </row>
    <row r="13" spans="2:8" ht="60" customHeight="1" x14ac:dyDescent="0.25"/>
    <row r="14" spans="2:8" x14ac:dyDescent="0.25">
      <c r="B14" s="390" t="s">
        <v>1559</v>
      </c>
    </row>
    <row r="16" spans="2:8" ht="54" x14ac:dyDescent="0.25">
      <c r="B16" s="810" t="s">
        <v>1560</v>
      </c>
      <c r="C16" s="810"/>
      <c r="D16" s="810"/>
      <c r="E16" s="810"/>
      <c r="F16" s="810"/>
      <c r="G16" s="391" t="s">
        <v>1561</v>
      </c>
      <c r="H16" s="391" t="s">
        <v>1562</v>
      </c>
    </row>
    <row r="17" spans="2:8" x14ac:dyDescent="0.25">
      <c r="B17" s="811" t="s">
        <v>1563</v>
      </c>
      <c r="C17" s="811"/>
      <c r="D17" s="811"/>
      <c r="E17" s="811"/>
      <c r="F17" s="811"/>
      <c r="G17" s="816" t="s">
        <v>1564</v>
      </c>
      <c r="H17" s="817"/>
    </row>
    <row r="18" spans="2:8" x14ac:dyDescent="0.25">
      <c r="B18" s="808" t="s">
        <v>1848</v>
      </c>
      <c r="C18" s="808"/>
      <c r="D18" s="808"/>
      <c r="E18" s="808"/>
      <c r="F18" s="808"/>
      <c r="G18" s="491" t="s">
        <v>1565</v>
      </c>
      <c r="H18" s="491" t="s">
        <v>1565</v>
      </c>
    </row>
    <row r="19" spans="2:8" x14ac:dyDescent="0.25">
      <c r="B19" s="808" t="s">
        <v>1849</v>
      </c>
      <c r="C19" s="808"/>
      <c r="D19" s="808"/>
      <c r="E19" s="808"/>
      <c r="F19" s="808"/>
      <c r="G19" s="492">
        <v>0.1</v>
      </c>
      <c r="H19" s="392">
        <v>0.03</v>
      </c>
    </row>
    <row r="20" spans="2:8" x14ac:dyDescent="0.25">
      <c r="B20" s="808" t="s">
        <v>1850</v>
      </c>
      <c r="C20" s="808"/>
      <c r="D20" s="808"/>
      <c r="E20" s="808"/>
      <c r="F20" s="808"/>
      <c r="G20" s="492">
        <v>0.15</v>
      </c>
      <c r="H20" s="392">
        <v>0.05</v>
      </c>
    </row>
    <row r="24" spans="2:8" x14ac:dyDescent="0.25">
      <c r="B24" s="390" t="s">
        <v>1566</v>
      </c>
    </row>
    <row r="26" spans="2:8" x14ac:dyDescent="0.25">
      <c r="B26" s="393" t="s">
        <v>1567</v>
      </c>
      <c r="C26" s="393"/>
      <c r="D26" s="393"/>
      <c r="E26" s="393"/>
      <c r="F26" s="393"/>
      <c r="G26" s="393"/>
      <c r="H26" s="393"/>
    </row>
    <row r="27" spans="2:8" x14ac:dyDescent="0.25">
      <c r="B27" s="393"/>
      <c r="C27" s="393"/>
      <c r="D27" s="393"/>
      <c r="E27" s="393"/>
      <c r="F27" s="393"/>
      <c r="G27" s="393"/>
      <c r="H27" s="393"/>
    </row>
    <row r="29" spans="2:8" x14ac:dyDescent="0.25">
      <c r="B29" s="818" t="s">
        <v>1568</v>
      </c>
      <c r="C29" s="818"/>
      <c r="D29" s="818"/>
      <c r="E29" s="818"/>
      <c r="F29" s="818"/>
      <c r="G29" s="818"/>
      <c r="H29" s="818"/>
    </row>
    <row r="31" spans="2:8" x14ac:dyDescent="0.25">
      <c r="B31" s="813" t="s">
        <v>1569</v>
      </c>
      <c r="C31" s="813"/>
      <c r="D31" s="813"/>
      <c r="E31" s="813"/>
      <c r="F31" s="813"/>
      <c r="G31" s="813"/>
      <c r="H31" s="813"/>
    </row>
    <row r="32" spans="2:8" x14ac:dyDescent="0.25">
      <c r="B32" s="812" t="s">
        <v>1563</v>
      </c>
      <c r="C32" s="812"/>
      <c r="D32" s="812"/>
      <c r="E32" s="812"/>
      <c r="F32" s="812"/>
      <c r="G32" s="812" t="s">
        <v>1564</v>
      </c>
      <c r="H32" s="812"/>
    </row>
    <row r="33" spans="2:8" x14ac:dyDescent="0.25">
      <c r="B33" s="808" t="s">
        <v>1570</v>
      </c>
      <c r="C33" s="808"/>
      <c r="D33" s="808"/>
      <c r="E33" s="808"/>
      <c r="F33" s="808"/>
      <c r="G33" s="809" t="s">
        <v>1565</v>
      </c>
      <c r="H33" s="809"/>
    </row>
    <row r="34" spans="2:8" x14ac:dyDescent="0.25">
      <c r="B34" s="808" t="s">
        <v>1571</v>
      </c>
      <c r="C34" s="808"/>
      <c r="D34" s="808"/>
      <c r="E34" s="808"/>
      <c r="F34" s="808"/>
      <c r="G34" s="809">
        <v>0.1</v>
      </c>
      <c r="H34" s="809"/>
    </row>
    <row r="35" spans="2:8" x14ac:dyDescent="0.25">
      <c r="B35" s="808" t="s">
        <v>1572</v>
      </c>
      <c r="C35" s="808"/>
      <c r="D35" s="808"/>
      <c r="E35" s="808"/>
      <c r="F35" s="808"/>
      <c r="G35" s="809">
        <v>0.15</v>
      </c>
      <c r="H35" s="809"/>
    </row>
    <row r="36" spans="2:8" x14ac:dyDescent="0.25">
      <c r="B36" s="808" t="s">
        <v>1573</v>
      </c>
      <c r="C36" s="808"/>
      <c r="D36" s="808"/>
      <c r="E36" s="808"/>
      <c r="F36" s="808"/>
      <c r="G36" s="809">
        <v>0.2</v>
      </c>
      <c r="H36" s="809"/>
    </row>
    <row r="37" spans="2:8" x14ac:dyDescent="0.25">
      <c r="B37" s="808" t="s">
        <v>1574</v>
      </c>
      <c r="C37" s="808"/>
      <c r="D37" s="808"/>
      <c r="E37" s="808"/>
      <c r="F37" s="808"/>
      <c r="G37" s="809">
        <v>0.25</v>
      </c>
      <c r="H37" s="808"/>
    </row>
  </sheetData>
  <sheetProtection autoFilter="0"/>
  <mergeCells count="26">
    <mergeCell ref="B37:F37"/>
    <mergeCell ref="G37:H37"/>
    <mergeCell ref="E5:H5"/>
    <mergeCell ref="E6:H6"/>
    <mergeCell ref="E7:H7"/>
    <mergeCell ref="B11:H11"/>
    <mergeCell ref="G17:H17"/>
    <mergeCell ref="B20:F20"/>
    <mergeCell ref="B29:H29"/>
    <mergeCell ref="B34:F34"/>
    <mergeCell ref="G34:H34"/>
    <mergeCell ref="B35:F35"/>
    <mergeCell ref="G35:H35"/>
    <mergeCell ref="B36:F36"/>
    <mergeCell ref="G36:H36"/>
    <mergeCell ref="E2:H2"/>
    <mergeCell ref="E3:H3"/>
    <mergeCell ref="B33:F33"/>
    <mergeCell ref="G33:H33"/>
    <mergeCell ref="B16:F16"/>
    <mergeCell ref="B17:F17"/>
    <mergeCell ref="B18:F18"/>
    <mergeCell ref="B19:F19"/>
    <mergeCell ref="B32:F32"/>
    <mergeCell ref="G32:H32"/>
    <mergeCell ref="B31:H3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1" orientation="portrait" r:id="rId1"/>
  <headerFooter>
    <oddHeader>&amp;A</oddHeader>
    <oddFooter>Страница  &amp;P из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9"/>
  </sheetPr>
  <dimension ref="A1:U1215"/>
  <sheetViews>
    <sheetView topLeftCell="A901" workbookViewId="0">
      <selection activeCell="D986" sqref="D986"/>
    </sheetView>
  </sheetViews>
  <sheetFormatPr defaultRowHeight="15" x14ac:dyDescent="0.25"/>
  <cols>
    <col min="1" max="1" width="81.140625" bestFit="1" customWidth="1"/>
    <col min="2" max="2" width="27.7109375" bestFit="1" customWidth="1"/>
    <col min="3" max="3" width="25.140625" bestFit="1" customWidth="1"/>
    <col min="4" max="4" width="14.85546875" bestFit="1" customWidth="1"/>
    <col min="5" max="5" width="12.5703125" bestFit="1" customWidth="1"/>
    <col min="6" max="6" width="10.5703125" bestFit="1" customWidth="1"/>
    <col min="7" max="7" width="15.7109375" bestFit="1" customWidth="1"/>
    <col min="8" max="8" width="13.28515625" bestFit="1" customWidth="1"/>
    <col min="9" max="9" width="10.7109375" bestFit="1" customWidth="1"/>
    <col min="10" max="10" width="12.140625" bestFit="1" customWidth="1"/>
    <col min="11" max="11" width="10.7109375" bestFit="1" customWidth="1"/>
    <col min="12" max="13" width="10.5703125" bestFit="1" customWidth="1"/>
    <col min="14" max="15" width="10.7109375" bestFit="1" customWidth="1"/>
    <col min="16" max="16" width="10.5703125" bestFit="1" customWidth="1"/>
    <col min="17" max="17" width="14.85546875" style="364" bestFit="1" customWidth="1"/>
    <col min="18" max="18" width="11.85546875" style="364" customWidth="1"/>
    <col min="23" max="23" width="14.7109375" customWidth="1"/>
    <col min="24" max="24" width="11.140625" customWidth="1"/>
  </cols>
  <sheetData>
    <row r="1" spans="1:21" x14ac:dyDescent="0.25">
      <c r="A1" t="s">
        <v>461</v>
      </c>
      <c r="B1" t="s">
        <v>0</v>
      </c>
      <c r="C1" t="s">
        <v>1</v>
      </c>
      <c r="D1" t="s">
        <v>1111</v>
      </c>
      <c r="E1" t="s">
        <v>1112</v>
      </c>
      <c r="F1" t="s">
        <v>1727</v>
      </c>
      <c r="K1" s="364" t="s">
        <v>1326</v>
      </c>
      <c r="L1" s="364" t="s">
        <v>161</v>
      </c>
      <c r="M1" s="364" t="s">
        <v>1727</v>
      </c>
      <c r="N1" s="203">
        <f>'Система "Стандарт"'!$N$12</f>
        <v>0</v>
      </c>
      <c r="Q1" t="s">
        <v>1481</v>
      </c>
      <c r="R1" t="s">
        <v>1482</v>
      </c>
      <c r="S1" t="s">
        <v>1727</v>
      </c>
      <c r="U1" s="203">
        <f>'Система "Эконом"'!$J$21</f>
        <v>0</v>
      </c>
    </row>
    <row r="2" spans="1:21" x14ac:dyDescent="0.25">
      <c r="A2" s="1" t="s">
        <v>104</v>
      </c>
      <c r="B2" s="1" t="s">
        <v>3</v>
      </c>
      <c r="C2" s="1" t="s">
        <v>108</v>
      </c>
      <c r="D2">
        <v>5410.98</v>
      </c>
      <c r="E2">
        <v>5681.5319999999992</v>
      </c>
      <c r="F2">
        <v>4734.6099999999997</v>
      </c>
      <c r="K2" s="364">
        <f t="array" ref="K2">Профильные_системы[[#This Row],[РРЦ Без НДС]]-Профильные_системы[[#This Row],[РРЦ Без НДС]]*$N$1</f>
        <v>5410.98</v>
      </c>
      <c r="L2" s="364">
        <f t="array" ref="L2">Профильные_системы[[#This Row],[РРЦ с НДС]]-Профильные_системы[[#This Row],[РРЦ с НДС]]*$N$1</f>
        <v>5681.5319999999992</v>
      </c>
      <c r="M2" s="364">
        <f t="array" ref="M2">Профильные_системы[[#This Row],["0" НДС]]-Профильные_системы[[#This Row],["0" НДС]]*$N$1</f>
        <v>4734.6099999999997</v>
      </c>
      <c r="Q2">
        <f t="array" ref="Q2">Профильные_системы[[#This Row],[РРЦ Без НДС]]-Профильные_системы[[#This Row],[РРЦ Без НДС]]*$U$1</f>
        <v>5410.98</v>
      </c>
      <c r="R2">
        <f t="array" ref="R2">Профильные_системы[[#This Row],[РРЦ с НДС]]-Профильные_системы[[#This Row],[РРЦ с НДС]]*$U$1</f>
        <v>5681.5319999999992</v>
      </c>
      <c r="S2" s="1">
        <f t="array" ref="S2">Профильные_системы[[#This Row],["0" НДС]]-Профильные_системы[[#This Row],["0" НДС]]*$U$1</f>
        <v>4734.6099999999997</v>
      </c>
    </row>
    <row r="3" spans="1:21" x14ac:dyDescent="0.25">
      <c r="A3" s="1" t="s">
        <v>99</v>
      </c>
      <c r="B3" s="1" t="s">
        <v>3</v>
      </c>
      <c r="C3" s="1" t="s">
        <v>102</v>
      </c>
      <c r="D3">
        <v>3302.03</v>
      </c>
      <c r="E3">
        <v>3467.1360000000004</v>
      </c>
      <c r="F3">
        <v>2889.28</v>
      </c>
      <c r="K3" s="364">
        <f t="array" ref="K3">Профильные_системы[[#This Row],[РРЦ Без НДС]]-Профильные_системы[[#This Row],[РРЦ Без НДС]]*$N$1</f>
        <v>3302.03</v>
      </c>
      <c r="L3" s="364">
        <f t="array" ref="L3">Профильные_системы[[#This Row],[РРЦ с НДС]]-Профильные_системы[[#This Row],[РРЦ с НДС]]*$N$1</f>
        <v>3467.1360000000004</v>
      </c>
      <c r="M3" s="364">
        <f t="array" ref="M3">Профильные_системы[[#This Row],["0" НДС]]-Профильные_системы[[#This Row],["0" НДС]]*$N$1</f>
        <v>2889.28</v>
      </c>
      <c r="Q3">
        <f t="array" ref="Q3">Профильные_системы[[#This Row],[РРЦ Без НДС]]-Профильные_системы[[#This Row],[РРЦ Без НДС]]*$U$1</f>
        <v>3302.03</v>
      </c>
      <c r="R3">
        <f t="array" ref="R3">Профильные_системы[[#This Row],[РРЦ с НДС]]-Профильные_системы[[#This Row],[РРЦ с НДС]]*$U$1</f>
        <v>3467.1360000000004</v>
      </c>
      <c r="S3" s="1">
        <f t="array" ref="S3">Профильные_системы[[#This Row],["0" НДС]]-Профильные_системы[[#This Row],["0" НДС]]*$U$1</f>
        <v>2889.28</v>
      </c>
    </row>
    <row r="4" spans="1:21" x14ac:dyDescent="0.25">
      <c r="A4" s="1" t="s">
        <v>120</v>
      </c>
      <c r="B4" s="1" t="s">
        <v>3</v>
      </c>
      <c r="C4" s="1" t="s">
        <v>123</v>
      </c>
      <c r="D4">
        <v>1997.42</v>
      </c>
      <c r="E4">
        <v>2097.288</v>
      </c>
      <c r="F4">
        <v>1747.74</v>
      </c>
      <c r="K4" s="364">
        <f t="array" ref="K4">Профильные_системы[[#This Row],[РРЦ Без НДС]]-Профильные_системы[[#This Row],[РРЦ Без НДС]]*$N$1</f>
        <v>1997.42</v>
      </c>
      <c r="L4" s="364">
        <f t="array" ref="L4">Профильные_системы[[#This Row],[РРЦ с НДС]]-Профильные_системы[[#This Row],[РРЦ с НДС]]*$N$1</f>
        <v>2097.288</v>
      </c>
      <c r="M4" s="364">
        <f t="array" ref="M4">Профильные_системы[[#This Row],["0" НДС]]-Профильные_системы[[#This Row],["0" НДС]]*$N$1</f>
        <v>1747.74</v>
      </c>
      <c r="Q4">
        <f t="array" ref="Q4">Профильные_системы[[#This Row],[РРЦ Без НДС]]-Профильные_системы[[#This Row],[РРЦ Без НДС]]*$U$1</f>
        <v>1997.42</v>
      </c>
      <c r="R4">
        <f t="array" ref="R4">Профильные_системы[[#This Row],[РРЦ с НДС]]-Профильные_системы[[#This Row],[РРЦ с НДС]]*$U$1</f>
        <v>2097.288</v>
      </c>
      <c r="S4" s="1">
        <f t="array" ref="S4">Профильные_системы[[#This Row],["0" НДС]]-Профильные_системы[[#This Row],["0" НДС]]*$U$1</f>
        <v>1747.74</v>
      </c>
    </row>
    <row r="5" spans="1:21" x14ac:dyDescent="0.25">
      <c r="A5" s="1" t="s">
        <v>116</v>
      </c>
      <c r="B5" s="1" t="s">
        <v>3</v>
      </c>
      <c r="C5" s="1" t="s">
        <v>119</v>
      </c>
      <c r="D5">
        <v>2000.43</v>
      </c>
      <c r="E5">
        <v>2100.4560000000001</v>
      </c>
      <c r="F5">
        <v>1750.38</v>
      </c>
      <c r="K5" s="364">
        <f t="array" ref="K5">Профильные_системы[[#This Row],[РРЦ Без НДС]]-Профильные_системы[[#This Row],[РРЦ Без НДС]]*$N$1</f>
        <v>2000.43</v>
      </c>
      <c r="L5" s="364">
        <f t="array" ref="L5">Профильные_системы[[#This Row],[РРЦ с НДС]]-Профильные_системы[[#This Row],[РРЦ с НДС]]*$N$1</f>
        <v>2100.4560000000001</v>
      </c>
      <c r="M5" s="364">
        <f t="array" ref="M5">Профильные_системы[[#This Row],["0" НДС]]-Профильные_системы[[#This Row],["0" НДС]]*$N$1</f>
        <v>1750.38</v>
      </c>
      <c r="Q5">
        <f t="array" ref="Q5">Профильные_системы[[#This Row],[РРЦ Без НДС]]-Профильные_системы[[#This Row],[РРЦ Без НДС]]*$U$1</f>
        <v>2000.43</v>
      </c>
      <c r="R5">
        <f t="array" ref="R5">Профильные_системы[[#This Row],[РРЦ с НДС]]-Профильные_системы[[#This Row],[РРЦ с НДС]]*$U$1</f>
        <v>2100.4560000000001</v>
      </c>
      <c r="S5" s="1">
        <f t="array" ref="S5">Профильные_системы[[#This Row],["0" НДС]]-Профильные_системы[[#This Row],["0" НДС]]*$U$1</f>
        <v>1750.38</v>
      </c>
    </row>
    <row r="6" spans="1:21" x14ac:dyDescent="0.25">
      <c r="A6" s="1" t="s">
        <v>110</v>
      </c>
      <c r="B6" s="1" t="s">
        <v>3</v>
      </c>
      <c r="C6" s="1" t="s">
        <v>115</v>
      </c>
      <c r="D6">
        <v>2584.25</v>
      </c>
      <c r="E6">
        <v>2713.4639999999999</v>
      </c>
      <c r="F6">
        <v>2261.2199999999998</v>
      </c>
      <c r="K6" s="364">
        <f t="array" ref="K6">Профильные_системы[[#This Row],[РРЦ Без НДС]]-Профильные_системы[[#This Row],[РРЦ Без НДС]]*$N$1</f>
        <v>2584.25</v>
      </c>
      <c r="L6" s="364">
        <f t="array" ref="L6">Профильные_системы[[#This Row],[РРЦ с НДС]]-Профильные_системы[[#This Row],[РРЦ с НДС]]*$N$1</f>
        <v>2713.4639999999999</v>
      </c>
      <c r="M6" s="364">
        <f t="array" ref="M6">Профильные_системы[[#This Row],["0" НДС]]-Профильные_системы[[#This Row],["0" НДС]]*$N$1</f>
        <v>2261.2199999999998</v>
      </c>
      <c r="Q6">
        <f t="array" ref="Q6">Профильные_системы[[#This Row],[РРЦ Без НДС]]-Профильные_системы[[#This Row],[РРЦ Без НДС]]*$U$1</f>
        <v>2584.25</v>
      </c>
      <c r="R6">
        <f t="array" ref="R6">Профильные_системы[[#This Row],[РРЦ с НДС]]-Профильные_системы[[#This Row],[РРЦ с НДС]]*$U$1</f>
        <v>2713.4639999999999</v>
      </c>
      <c r="S6" s="1">
        <f t="array" ref="S6">Профильные_системы[[#This Row],["0" НДС]]-Профильные_системы[[#This Row],["0" НДС]]*$U$1</f>
        <v>2261.2199999999998</v>
      </c>
    </row>
    <row r="7" spans="1:21" x14ac:dyDescent="0.25">
      <c r="A7" s="1" t="s">
        <v>91</v>
      </c>
      <c r="B7" s="1" t="s">
        <v>3</v>
      </c>
      <c r="C7" s="1" t="s">
        <v>92</v>
      </c>
      <c r="D7">
        <v>3083.76</v>
      </c>
      <c r="E7">
        <v>3237.9479999999999</v>
      </c>
      <c r="F7">
        <v>2698.29</v>
      </c>
      <c r="K7" s="364">
        <f t="array" ref="K7">Профильные_системы[[#This Row],[РРЦ Без НДС]]-Профильные_системы[[#This Row],[РРЦ Без НДС]]*$N$1</f>
        <v>3083.76</v>
      </c>
      <c r="L7" s="364">
        <f t="array" ref="L7">Профильные_системы[[#This Row],[РРЦ с НДС]]-Профильные_системы[[#This Row],[РРЦ с НДС]]*$N$1</f>
        <v>3237.9479999999999</v>
      </c>
      <c r="M7" s="364">
        <f t="array" ref="M7">Профильные_системы[[#This Row],["0" НДС]]-Профильные_системы[[#This Row],["0" НДС]]*$N$1</f>
        <v>2698.29</v>
      </c>
      <c r="Q7">
        <f t="array" ref="Q7">Профильные_системы[[#This Row],[РРЦ Без НДС]]-Профильные_системы[[#This Row],[РРЦ Без НДС]]*$U$1</f>
        <v>3083.76</v>
      </c>
      <c r="R7">
        <f t="array" ref="R7">Профильные_системы[[#This Row],[РРЦ с НДС]]-Профильные_системы[[#This Row],[РРЦ с НДС]]*$U$1</f>
        <v>3237.9479999999999</v>
      </c>
      <c r="S7" s="1">
        <f t="array" ref="S7">Профильные_системы[[#This Row],["0" НДС]]-Профильные_системы[[#This Row],["0" НДС]]*$U$1</f>
        <v>2698.29</v>
      </c>
    </row>
    <row r="8" spans="1:21" x14ac:dyDescent="0.25">
      <c r="A8" s="1" t="s">
        <v>382</v>
      </c>
      <c r="B8" s="1" t="s">
        <v>3</v>
      </c>
      <c r="C8" s="1" t="s">
        <v>1673</v>
      </c>
      <c r="D8">
        <v>4518.3999999999996</v>
      </c>
      <c r="E8">
        <v>4744.32</v>
      </c>
      <c r="F8">
        <v>3953.6</v>
      </c>
      <c r="K8" s="364">
        <f t="array" ref="K8">Профильные_системы[[#This Row],[РРЦ Без НДС]]-Профильные_системы[[#This Row],[РРЦ Без НДС]]*$N$1</f>
        <v>4518.3999999999996</v>
      </c>
      <c r="L8" s="364">
        <f t="array" ref="L8">Профильные_системы[[#This Row],[РРЦ с НДС]]-Профильные_системы[[#This Row],[РРЦ с НДС]]*$N$1</f>
        <v>4744.32</v>
      </c>
      <c r="M8" s="364">
        <f t="array" ref="M8">Профильные_системы[[#This Row],["0" НДС]]-Профильные_системы[[#This Row],["0" НДС]]*$N$1</f>
        <v>3953.6</v>
      </c>
      <c r="Q8">
        <f t="array" ref="Q8">Профильные_системы[[#This Row],[РРЦ Без НДС]]-Профильные_системы[[#This Row],[РРЦ Без НДС]]*$U$1</f>
        <v>4518.3999999999996</v>
      </c>
      <c r="R8">
        <f t="array" ref="R8">Профильные_системы[[#This Row],[РРЦ с НДС]]-Профильные_системы[[#This Row],[РРЦ с НДС]]*$U$1</f>
        <v>4744.32</v>
      </c>
      <c r="S8" s="1">
        <f t="array" ref="S8">Профильные_системы[[#This Row],["0" НДС]]-Профильные_системы[[#This Row],["0" НДС]]*$U$1</f>
        <v>3953.6</v>
      </c>
    </row>
    <row r="9" spans="1:21" x14ac:dyDescent="0.25">
      <c r="A9" s="1" t="s">
        <v>41</v>
      </c>
      <c r="B9" s="1" t="s">
        <v>3</v>
      </c>
      <c r="C9" s="1" t="s">
        <v>49</v>
      </c>
      <c r="D9">
        <v>2127.35</v>
      </c>
      <c r="E9">
        <v>2233.7160000000003</v>
      </c>
      <c r="F9">
        <v>1861.43</v>
      </c>
      <c r="K9" s="364">
        <f t="array" ref="K9">Профильные_системы[[#This Row],[РРЦ Без НДС]]-Профильные_системы[[#This Row],[РРЦ Без НДС]]*$N$1</f>
        <v>2127.35</v>
      </c>
      <c r="L9" s="364">
        <f t="array" ref="L9">Профильные_системы[[#This Row],[РРЦ с НДС]]-Профильные_системы[[#This Row],[РРЦ с НДС]]*$N$1</f>
        <v>2233.7160000000003</v>
      </c>
      <c r="M9" s="364">
        <f t="array" ref="M9">Профильные_системы[[#This Row],["0" НДС]]-Профильные_системы[[#This Row],["0" НДС]]*$N$1</f>
        <v>1861.43</v>
      </c>
      <c r="Q9">
        <f t="array" ref="Q9">Профильные_системы[[#This Row],[РРЦ Без НДС]]-Профильные_системы[[#This Row],[РРЦ Без НДС]]*$U$1</f>
        <v>2127.35</v>
      </c>
      <c r="R9">
        <f t="array" ref="R9">Профильные_системы[[#This Row],[РРЦ с НДС]]-Профильные_системы[[#This Row],[РРЦ с НДС]]*$U$1</f>
        <v>2233.7160000000003</v>
      </c>
      <c r="S9" s="1">
        <f t="array" ref="S9">Профильные_системы[[#This Row],["0" НДС]]-Профильные_системы[[#This Row],["0" НДС]]*$U$1</f>
        <v>1861.43</v>
      </c>
    </row>
    <row r="10" spans="1:21" x14ac:dyDescent="0.25">
      <c r="A10" s="1" t="s">
        <v>124</v>
      </c>
      <c r="B10" s="1" t="s">
        <v>3</v>
      </c>
      <c r="C10" s="1" t="s">
        <v>1674</v>
      </c>
      <c r="D10">
        <v>1489.71</v>
      </c>
      <c r="E10">
        <v>1564.2</v>
      </c>
      <c r="F10">
        <v>1303.5</v>
      </c>
      <c r="K10" s="364">
        <f t="array" ref="K10">Профильные_системы[[#This Row],[РРЦ Без НДС]]-Профильные_системы[[#This Row],[РРЦ Без НДС]]*$N$1</f>
        <v>1489.71</v>
      </c>
      <c r="L10" s="364">
        <f t="array" ref="L10">Профильные_системы[[#This Row],[РРЦ с НДС]]-Профильные_системы[[#This Row],[РРЦ с НДС]]*$N$1</f>
        <v>1564.2</v>
      </c>
      <c r="M10" s="364">
        <f t="array" ref="M10">Профильные_системы[[#This Row],["0" НДС]]-Профильные_системы[[#This Row],["0" НДС]]*$N$1</f>
        <v>1303.5</v>
      </c>
      <c r="Q10">
        <f t="array" ref="Q10">Профильные_системы[[#This Row],[РРЦ Без НДС]]-Профильные_системы[[#This Row],[РРЦ Без НДС]]*$U$1</f>
        <v>1489.71</v>
      </c>
      <c r="R10">
        <f t="array" ref="R10">Профильные_системы[[#This Row],[РРЦ с НДС]]-Профильные_системы[[#This Row],[РРЦ с НДС]]*$U$1</f>
        <v>1564.2</v>
      </c>
      <c r="S10" s="1">
        <f t="array" ref="S10">Профильные_системы[[#This Row],["0" НДС]]-Профильные_системы[[#This Row],["0" НДС]]*$U$1</f>
        <v>1303.5</v>
      </c>
    </row>
    <row r="11" spans="1:21" x14ac:dyDescent="0.25">
      <c r="A11" s="1" t="s">
        <v>126</v>
      </c>
      <c r="B11" s="1" t="s">
        <v>3</v>
      </c>
      <c r="C11" s="1" t="s">
        <v>1675</v>
      </c>
      <c r="D11">
        <v>2976.54</v>
      </c>
      <c r="E11">
        <v>3125.3639999999996</v>
      </c>
      <c r="F11">
        <v>2604.4699999999998</v>
      </c>
      <c r="K11" s="364">
        <f t="array" ref="K11">Профильные_системы[[#This Row],[РРЦ Без НДС]]-Профильные_системы[[#This Row],[РРЦ Без НДС]]*$N$1</f>
        <v>2976.54</v>
      </c>
      <c r="L11" s="364">
        <f t="array" ref="L11">Профильные_системы[[#This Row],[РРЦ с НДС]]-Профильные_системы[[#This Row],[РРЦ с НДС]]*$N$1</f>
        <v>3125.3639999999996</v>
      </c>
      <c r="M11" s="364">
        <f t="array" ref="M11">Профильные_системы[[#This Row],["0" НДС]]-Профильные_системы[[#This Row],["0" НДС]]*$N$1</f>
        <v>2604.4699999999998</v>
      </c>
      <c r="Q11">
        <f t="array" ref="Q11">Профильные_системы[[#This Row],[РРЦ Без НДС]]-Профильные_системы[[#This Row],[РРЦ Без НДС]]*$U$1</f>
        <v>2976.54</v>
      </c>
      <c r="R11">
        <f t="array" ref="R11">Профильные_системы[[#This Row],[РРЦ с НДС]]-Профильные_системы[[#This Row],[РРЦ с НДС]]*$U$1</f>
        <v>3125.3639999999996</v>
      </c>
      <c r="S11" s="1">
        <f t="array" ref="S11">Профильные_системы[[#This Row],["0" НДС]]-Профильные_системы[[#This Row],["0" НДС]]*$U$1</f>
        <v>2604.4699999999998</v>
      </c>
    </row>
    <row r="12" spans="1:21" x14ac:dyDescent="0.25">
      <c r="A12" s="1" t="s">
        <v>51</v>
      </c>
      <c r="B12" s="1" t="s">
        <v>3</v>
      </c>
      <c r="C12" s="1" t="s">
        <v>1676</v>
      </c>
      <c r="D12">
        <v>3347.46</v>
      </c>
      <c r="E12">
        <v>3514.8360000000002</v>
      </c>
      <c r="F12">
        <v>2929.03</v>
      </c>
      <c r="K12" s="364">
        <f t="array" ref="K12">Профильные_системы[[#This Row],[РРЦ Без НДС]]-Профильные_системы[[#This Row],[РРЦ Без НДС]]*$N$1</f>
        <v>3347.46</v>
      </c>
      <c r="L12" s="364">
        <f t="array" ref="L12">Профильные_системы[[#This Row],[РРЦ с НДС]]-Профильные_системы[[#This Row],[РРЦ с НДС]]*$N$1</f>
        <v>3514.8360000000002</v>
      </c>
      <c r="M12" s="364">
        <f t="array" ref="M12">Профильные_системы[[#This Row],["0" НДС]]-Профильные_системы[[#This Row],["0" НДС]]*$N$1</f>
        <v>2929.03</v>
      </c>
      <c r="Q12">
        <f t="array" ref="Q12">Профильные_системы[[#This Row],[РРЦ Без НДС]]-Профильные_системы[[#This Row],[РРЦ Без НДС]]*$U$1</f>
        <v>3347.46</v>
      </c>
      <c r="R12">
        <f t="array" ref="R12">Профильные_системы[[#This Row],[РРЦ с НДС]]-Профильные_системы[[#This Row],[РРЦ с НДС]]*$U$1</f>
        <v>3514.8360000000002</v>
      </c>
      <c r="S12" s="1">
        <f t="array" ref="S12">Профильные_системы[[#This Row],["0" НДС]]-Профильные_системы[[#This Row],["0" НДС]]*$U$1</f>
        <v>2929.03</v>
      </c>
    </row>
    <row r="13" spans="1:21" x14ac:dyDescent="0.25">
      <c r="A13" s="1" t="s">
        <v>57</v>
      </c>
      <c r="B13" s="1" t="s">
        <v>3</v>
      </c>
      <c r="C13" s="1" t="s">
        <v>63</v>
      </c>
      <c r="D13">
        <v>979.63</v>
      </c>
      <c r="E13">
        <v>1028.616</v>
      </c>
      <c r="F13">
        <v>857.18</v>
      </c>
      <c r="K13" s="364">
        <f t="array" ref="K13">Профильные_системы[[#This Row],[РРЦ Без НДС]]-Профильные_системы[[#This Row],[РРЦ Без НДС]]*$N$1</f>
        <v>979.63</v>
      </c>
      <c r="L13" s="364">
        <f t="array" ref="L13">Профильные_системы[[#This Row],[РРЦ с НДС]]-Профильные_системы[[#This Row],[РРЦ с НДС]]*$N$1</f>
        <v>1028.616</v>
      </c>
      <c r="M13" s="364">
        <f t="array" ref="M13">Профильные_системы[[#This Row],["0" НДС]]-Профильные_системы[[#This Row],["0" НДС]]*$N$1</f>
        <v>857.18</v>
      </c>
      <c r="Q13">
        <f t="array" ref="Q13">Профильные_системы[[#This Row],[РРЦ Без НДС]]-Профильные_системы[[#This Row],[РРЦ Без НДС]]*$U$1</f>
        <v>979.63</v>
      </c>
      <c r="R13">
        <f t="array" ref="R13">Профильные_системы[[#This Row],[РРЦ с НДС]]-Профильные_системы[[#This Row],[РРЦ с НДС]]*$U$1</f>
        <v>1028.616</v>
      </c>
      <c r="S13" s="1">
        <f t="array" ref="S13">Профильные_системы[[#This Row],["0" НДС]]-Профильные_системы[[#This Row],["0" НДС]]*$U$1</f>
        <v>857.18</v>
      </c>
    </row>
    <row r="14" spans="1:21" x14ac:dyDescent="0.25">
      <c r="A14" s="1" t="s">
        <v>129</v>
      </c>
      <c r="B14" s="1" t="s">
        <v>3</v>
      </c>
      <c r="C14" s="1" t="s">
        <v>1361</v>
      </c>
      <c r="D14">
        <v>2051.96</v>
      </c>
      <c r="E14">
        <v>2154.5640000000003</v>
      </c>
      <c r="F14">
        <v>1795.47</v>
      </c>
      <c r="K14" s="364">
        <f t="array" ref="K14">Профильные_системы[[#This Row],[РРЦ Без НДС]]-Профильные_системы[[#This Row],[РРЦ Без НДС]]*$N$1</f>
        <v>2051.96</v>
      </c>
      <c r="L14" s="364">
        <f t="array" ref="L14">Профильные_системы[[#This Row],[РРЦ с НДС]]-Профильные_системы[[#This Row],[РРЦ с НДС]]*$N$1</f>
        <v>2154.5640000000003</v>
      </c>
      <c r="M14" s="364">
        <f t="array" ref="M14">Профильные_системы[[#This Row],["0" НДС]]-Профильные_системы[[#This Row],["0" НДС]]*$N$1</f>
        <v>1795.47</v>
      </c>
      <c r="Q14">
        <f t="array" ref="Q14">Профильные_системы[[#This Row],[РРЦ Без НДС]]-Профильные_системы[[#This Row],[РРЦ Без НДС]]*$U$1</f>
        <v>2051.96</v>
      </c>
      <c r="R14">
        <f t="array" ref="R14">Профильные_системы[[#This Row],[РРЦ с НДС]]-Профильные_системы[[#This Row],[РРЦ с НДС]]*$U$1</f>
        <v>2154.5640000000003</v>
      </c>
      <c r="S14" s="1">
        <f t="array" ref="S14">Профильные_системы[[#This Row],["0" НДС]]-Профильные_системы[[#This Row],["0" НДС]]*$U$1</f>
        <v>1795.47</v>
      </c>
    </row>
    <row r="15" spans="1:21" x14ac:dyDescent="0.25">
      <c r="A15" s="1" t="s">
        <v>130</v>
      </c>
      <c r="B15" s="1" t="s">
        <v>3</v>
      </c>
      <c r="C15" s="1" t="s">
        <v>132</v>
      </c>
      <c r="D15">
        <v>1043.3399999999999</v>
      </c>
      <c r="E15">
        <v>1095.5039999999999</v>
      </c>
      <c r="F15">
        <v>912.92</v>
      </c>
      <c r="K15" s="364">
        <f t="array" ref="K15">Профильные_системы[[#This Row],[РРЦ Без НДС]]-Профильные_системы[[#This Row],[РРЦ Без НДС]]*$N$1</f>
        <v>1043.3399999999999</v>
      </c>
      <c r="L15" s="364">
        <f t="array" ref="L15">Профильные_системы[[#This Row],[РРЦ с НДС]]-Профильные_системы[[#This Row],[РРЦ с НДС]]*$N$1</f>
        <v>1095.5039999999999</v>
      </c>
      <c r="M15" s="364">
        <f t="array" ref="M15">Профильные_системы[[#This Row],["0" НДС]]-Профильные_системы[[#This Row],["0" НДС]]*$N$1</f>
        <v>912.92</v>
      </c>
      <c r="Q15">
        <f t="array" ref="Q15">Профильные_системы[[#This Row],[РРЦ Без НДС]]-Профильные_системы[[#This Row],[РРЦ Без НДС]]*$U$1</f>
        <v>1043.3399999999999</v>
      </c>
      <c r="R15">
        <f t="array" ref="R15">Профильные_системы[[#This Row],[РРЦ с НДС]]-Профильные_системы[[#This Row],[РРЦ с НДС]]*$U$1</f>
        <v>1095.5039999999999</v>
      </c>
      <c r="S15" s="1">
        <f t="array" ref="S15">Профильные_системы[[#This Row],["0" НДС]]-Профильные_системы[[#This Row],["0" НДС]]*$U$1</f>
        <v>912.92</v>
      </c>
    </row>
    <row r="16" spans="1:21" x14ac:dyDescent="0.25">
      <c r="A16" s="1" t="s">
        <v>66</v>
      </c>
      <c r="B16" s="1" t="s">
        <v>3</v>
      </c>
      <c r="C16" s="1" t="s">
        <v>68</v>
      </c>
      <c r="D16">
        <v>997.02</v>
      </c>
      <c r="E16">
        <v>1046.8679999999999</v>
      </c>
      <c r="F16">
        <v>872.39</v>
      </c>
      <c r="K16" s="364">
        <f t="array" ref="K16">Профильные_системы[[#This Row],[РРЦ Без НДС]]-Профильные_системы[[#This Row],[РРЦ Без НДС]]*$N$1</f>
        <v>997.02</v>
      </c>
      <c r="L16" s="364">
        <f t="array" ref="L16">Профильные_системы[[#This Row],[РРЦ с НДС]]-Профильные_системы[[#This Row],[РРЦ с НДС]]*$N$1</f>
        <v>1046.8679999999999</v>
      </c>
      <c r="M16" s="364">
        <f t="array" ref="M16">Профильные_системы[[#This Row],["0" НДС]]-Профильные_системы[[#This Row],["0" НДС]]*$N$1</f>
        <v>872.39</v>
      </c>
      <c r="Q16">
        <f t="array" ref="Q16">Профильные_системы[[#This Row],[РРЦ Без НДС]]-Профильные_системы[[#This Row],[РРЦ Без НДС]]*$U$1</f>
        <v>997.02</v>
      </c>
      <c r="R16">
        <f t="array" ref="R16">Профильные_системы[[#This Row],[РРЦ с НДС]]-Профильные_системы[[#This Row],[РРЦ с НДС]]*$U$1</f>
        <v>1046.8679999999999</v>
      </c>
      <c r="S16" s="1">
        <f t="array" ref="S16">Профильные_системы[[#This Row],["0" НДС]]-Профильные_системы[[#This Row],["0" НДС]]*$U$1</f>
        <v>872.39</v>
      </c>
    </row>
    <row r="17" spans="1:19" x14ac:dyDescent="0.25">
      <c r="A17" s="1" t="s">
        <v>136</v>
      </c>
      <c r="B17" s="1" t="s">
        <v>3</v>
      </c>
      <c r="C17" s="1" t="s">
        <v>138</v>
      </c>
      <c r="D17">
        <v>2227.54</v>
      </c>
      <c r="E17">
        <v>2338.92</v>
      </c>
      <c r="F17">
        <v>1949.1</v>
      </c>
      <c r="K17" s="364">
        <f t="array" ref="K17">Профильные_системы[[#This Row],[РРЦ Без НДС]]-Профильные_системы[[#This Row],[РРЦ Без НДС]]*$N$1</f>
        <v>2227.54</v>
      </c>
      <c r="L17" s="364">
        <f t="array" ref="L17">Профильные_системы[[#This Row],[РРЦ с НДС]]-Профильные_системы[[#This Row],[РРЦ с НДС]]*$N$1</f>
        <v>2338.92</v>
      </c>
      <c r="M17" s="364">
        <f t="array" ref="M17">Профильные_системы[[#This Row],["0" НДС]]-Профильные_системы[[#This Row],["0" НДС]]*$N$1</f>
        <v>1949.1</v>
      </c>
      <c r="Q17">
        <f t="array" ref="Q17">Профильные_системы[[#This Row],[РРЦ Без НДС]]-Профильные_системы[[#This Row],[РРЦ Без НДС]]*$U$1</f>
        <v>2227.54</v>
      </c>
      <c r="R17">
        <f t="array" ref="R17">Профильные_системы[[#This Row],[РРЦ с НДС]]-Профильные_системы[[#This Row],[РРЦ с НДС]]*$U$1</f>
        <v>2338.92</v>
      </c>
      <c r="S17" s="1">
        <f t="array" ref="S17">Профильные_системы[[#This Row],["0" НДС]]-Профильные_системы[[#This Row],["0" НДС]]*$U$1</f>
        <v>1949.1</v>
      </c>
    </row>
    <row r="18" spans="1:19" x14ac:dyDescent="0.25">
      <c r="A18" s="1" t="s">
        <v>144</v>
      </c>
      <c r="B18" s="1" t="s">
        <v>3</v>
      </c>
      <c r="C18" s="1" t="s">
        <v>146</v>
      </c>
      <c r="D18">
        <v>3036.26</v>
      </c>
      <c r="E18">
        <v>3188.076</v>
      </c>
      <c r="F18">
        <v>2656.73</v>
      </c>
      <c r="K18" s="364">
        <f t="array" ref="K18">Профильные_системы[[#This Row],[РРЦ Без НДС]]-Профильные_системы[[#This Row],[РРЦ Без НДС]]*$N$1</f>
        <v>3036.26</v>
      </c>
      <c r="L18" s="364">
        <f t="array" ref="L18">Профильные_системы[[#This Row],[РРЦ с НДС]]-Профильные_системы[[#This Row],[РРЦ с НДС]]*$N$1</f>
        <v>3188.076</v>
      </c>
      <c r="M18" s="364">
        <f t="array" ref="M18">Профильные_системы[[#This Row],["0" НДС]]-Профильные_системы[[#This Row],["0" НДС]]*$N$1</f>
        <v>2656.73</v>
      </c>
      <c r="Q18">
        <f t="array" ref="Q18">Профильные_системы[[#This Row],[РРЦ Без НДС]]-Профильные_системы[[#This Row],[РРЦ Без НДС]]*$U$1</f>
        <v>3036.26</v>
      </c>
      <c r="R18">
        <f t="array" ref="R18">Профильные_системы[[#This Row],[РРЦ с НДС]]-Профильные_системы[[#This Row],[РРЦ с НДС]]*$U$1</f>
        <v>3188.076</v>
      </c>
      <c r="S18" s="1">
        <f t="array" ref="S18">Профильные_системы[[#This Row],["0" НДС]]-Профильные_системы[[#This Row],["0" НДС]]*$U$1</f>
        <v>2656.73</v>
      </c>
    </row>
    <row r="19" spans="1:19" x14ac:dyDescent="0.25">
      <c r="A19" s="1" t="s">
        <v>82</v>
      </c>
      <c r="B19" s="1" t="s">
        <v>3</v>
      </c>
      <c r="C19" s="1" t="s">
        <v>89</v>
      </c>
      <c r="D19">
        <v>963.09</v>
      </c>
      <c r="E19">
        <v>1011.24</v>
      </c>
      <c r="F19">
        <v>842.7</v>
      </c>
      <c r="K19" s="364">
        <f t="array" ref="K19">Профильные_системы[[#This Row],[РРЦ Без НДС]]-Профильные_системы[[#This Row],[РРЦ Без НДС]]*$N$1</f>
        <v>963.09</v>
      </c>
      <c r="L19" s="364">
        <f t="array" ref="L19">Профильные_системы[[#This Row],[РРЦ с НДС]]-Профильные_системы[[#This Row],[РРЦ с НДС]]*$N$1</f>
        <v>1011.24</v>
      </c>
      <c r="M19" s="364">
        <f t="array" ref="M19">Профильные_системы[[#This Row],["0" НДС]]-Профильные_системы[[#This Row],["0" НДС]]*$N$1</f>
        <v>842.7</v>
      </c>
      <c r="Q19">
        <f t="array" ref="Q19">Профильные_системы[[#This Row],[РРЦ Без НДС]]-Профильные_системы[[#This Row],[РРЦ Без НДС]]*$U$1</f>
        <v>963.09</v>
      </c>
      <c r="R19">
        <f t="array" ref="R19">Профильные_системы[[#This Row],[РРЦ с НДС]]-Профильные_системы[[#This Row],[РРЦ с НДС]]*$U$1</f>
        <v>1011.24</v>
      </c>
      <c r="S19" s="1">
        <f t="array" ref="S19">Профильные_системы[[#This Row],["0" НДС]]-Профильные_системы[[#This Row],["0" НДС]]*$U$1</f>
        <v>842.7</v>
      </c>
    </row>
    <row r="20" spans="1:19" x14ac:dyDescent="0.25">
      <c r="A20" s="1" t="s">
        <v>75</v>
      </c>
      <c r="B20" s="1" t="s">
        <v>3</v>
      </c>
      <c r="C20" s="1" t="s">
        <v>76</v>
      </c>
      <c r="D20">
        <v>636.76</v>
      </c>
      <c r="E20">
        <v>668.60399999999993</v>
      </c>
      <c r="F20">
        <v>557.16999999999996</v>
      </c>
      <c r="K20" s="364">
        <f t="array" ref="K20">Профильные_системы[[#This Row],[РРЦ Без НДС]]-Профильные_системы[[#This Row],[РРЦ Без НДС]]*$N$1</f>
        <v>636.76</v>
      </c>
      <c r="L20" s="364">
        <f t="array" ref="L20">Профильные_системы[[#This Row],[РРЦ с НДС]]-Профильные_системы[[#This Row],[РРЦ с НДС]]*$N$1</f>
        <v>668.60399999999993</v>
      </c>
      <c r="M20" s="364">
        <f t="array" ref="M20">Профильные_системы[[#This Row],["0" НДС]]-Профильные_системы[[#This Row],["0" НДС]]*$N$1</f>
        <v>557.16999999999996</v>
      </c>
      <c r="Q20">
        <f t="array" ref="Q20">Профильные_системы[[#This Row],[РРЦ Без НДС]]-Профильные_системы[[#This Row],[РРЦ Без НДС]]*$U$1</f>
        <v>636.76</v>
      </c>
      <c r="R20">
        <f t="array" ref="R20">Профильные_системы[[#This Row],[РРЦ с НДС]]-Профильные_системы[[#This Row],[РРЦ с НДС]]*$U$1</f>
        <v>668.60399999999993</v>
      </c>
      <c r="S20" s="1">
        <f t="array" ref="S20">Профильные_системы[[#This Row],["0" НДС]]-Профильные_системы[[#This Row],["0" НДС]]*$U$1</f>
        <v>557.16999999999996</v>
      </c>
    </row>
    <row r="21" spans="1:19" x14ac:dyDescent="0.25">
      <c r="A21" s="1" t="s">
        <v>2</v>
      </c>
      <c r="B21" s="1" t="s">
        <v>3</v>
      </c>
      <c r="C21" s="1" t="s">
        <v>4</v>
      </c>
      <c r="D21">
        <v>712.56</v>
      </c>
      <c r="E21">
        <v>748.18799999999999</v>
      </c>
      <c r="F21">
        <v>623.49</v>
      </c>
      <c r="K21" s="364">
        <f t="array" ref="K21">Профильные_системы[[#This Row],[РРЦ Без НДС]]-Профильные_системы[[#This Row],[РРЦ Без НДС]]*$N$1</f>
        <v>712.56</v>
      </c>
      <c r="L21" s="364">
        <f t="array" ref="L21">Профильные_системы[[#This Row],[РРЦ с НДС]]-Профильные_системы[[#This Row],[РРЦ с НДС]]*$N$1</f>
        <v>748.18799999999999</v>
      </c>
      <c r="M21" s="364">
        <f t="array" ref="M21">Профильные_системы[[#This Row],["0" НДС]]-Профильные_системы[[#This Row],["0" НДС]]*$N$1</f>
        <v>623.49</v>
      </c>
      <c r="Q21">
        <f t="array" ref="Q21">Профильные_системы[[#This Row],[РРЦ Без НДС]]-Профильные_системы[[#This Row],[РРЦ Без НДС]]*$U$1</f>
        <v>712.56</v>
      </c>
      <c r="R21">
        <f t="array" ref="R21">Профильные_системы[[#This Row],[РРЦ с НДС]]-Профильные_системы[[#This Row],[РРЦ с НДС]]*$U$1</f>
        <v>748.18799999999999</v>
      </c>
      <c r="S21" s="1">
        <f t="array" ref="S21">Профильные_системы[[#This Row],["0" НДС]]-Профильные_системы[[#This Row],["0" НДС]]*$U$1</f>
        <v>623.49</v>
      </c>
    </row>
    <row r="22" spans="1:19" x14ac:dyDescent="0.25">
      <c r="A22" s="1" t="s">
        <v>99</v>
      </c>
      <c r="B22" s="1" t="s">
        <v>16</v>
      </c>
      <c r="C22" s="1" t="s">
        <v>100</v>
      </c>
      <c r="D22">
        <v>3368.76</v>
      </c>
      <c r="E22">
        <v>3537.2040000000002</v>
      </c>
      <c r="F22">
        <v>2947.67</v>
      </c>
      <c r="K22" s="364">
        <f t="array" ref="K22">Профильные_системы[[#This Row],[РРЦ Без НДС]]-Профильные_системы[[#This Row],[РРЦ Без НДС]]*$N$1</f>
        <v>3368.76</v>
      </c>
      <c r="L22" s="364">
        <f t="array" ref="L22">Профильные_системы[[#This Row],[РРЦ с НДС]]-Профильные_системы[[#This Row],[РРЦ с НДС]]*$N$1</f>
        <v>3537.2040000000002</v>
      </c>
      <c r="M22" s="364">
        <f t="array" ref="M22">Профильные_системы[[#This Row],["0" НДС]]-Профильные_системы[[#This Row],["0" НДС]]*$N$1</f>
        <v>2947.67</v>
      </c>
      <c r="Q22">
        <f t="array" ref="Q22">Профильные_системы[[#This Row],[РРЦ Без НДС]]-Профильные_системы[[#This Row],[РРЦ Без НДС]]*$U$1</f>
        <v>3368.76</v>
      </c>
      <c r="R22">
        <f t="array" ref="R22">Профильные_системы[[#This Row],[РРЦ с НДС]]-Профильные_системы[[#This Row],[РРЦ с НДС]]*$U$1</f>
        <v>3537.2040000000002</v>
      </c>
      <c r="S22" s="1">
        <f t="array" ref="S22">Профильные_системы[[#This Row],["0" НДС]]-Профильные_системы[[#This Row],["0" НДС]]*$U$1</f>
        <v>2947.67</v>
      </c>
    </row>
    <row r="23" spans="1:19" x14ac:dyDescent="0.25">
      <c r="A23" s="1" t="s">
        <v>120</v>
      </c>
      <c r="B23" s="1" t="s">
        <v>16</v>
      </c>
      <c r="C23" s="1" t="s">
        <v>122</v>
      </c>
      <c r="D23">
        <v>2179.36</v>
      </c>
      <c r="E23">
        <v>2288.328</v>
      </c>
      <c r="F23">
        <v>1906.94</v>
      </c>
      <c r="K23" s="364">
        <f t="array" ref="K23">Профильные_системы[[#This Row],[РРЦ Без НДС]]-Профильные_системы[[#This Row],[РРЦ Без НДС]]*$N$1</f>
        <v>2179.36</v>
      </c>
      <c r="L23" s="364">
        <f t="array" ref="L23">Профильные_системы[[#This Row],[РРЦ с НДС]]-Профильные_системы[[#This Row],[РРЦ с НДС]]*$N$1</f>
        <v>2288.328</v>
      </c>
      <c r="M23" s="364">
        <f t="array" ref="M23">Профильные_системы[[#This Row],["0" НДС]]-Профильные_системы[[#This Row],["0" НДС]]*$N$1</f>
        <v>1906.94</v>
      </c>
      <c r="Q23">
        <f t="array" ref="Q23">Профильные_системы[[#This Row],[РРЦ Без НДС]]-Профильные_системы[[#This Row],[РРЦ Без НДС]]*$U$1</f>
        <v>2179.36</v>
      </c>
      <c r="R23">
        <f t="array" ref="R23">Профильные_системы[[#This Row],[РРЦ с НДС]]-Профильные_системы[[#This Row],[РРЦ с НДС]]*$U$1</f>
        <v>2288.328</v>
      </c>
      <c r="S23" s="1">
        <f t="array" ref="S23">Профильные_системы[[#This Row],["0" НДС]]-Профильные_системы[[#This Row],["0" НДС]]*$U$1</f>
        <v>1906.94</v>
      </c>
    </row>
    <row r="24" spans="1:19" x14ac:dyDescent="0.25">
      <c r="A24" s="1" t="s">
        <v>110</v>
      </c>
      <c r="B24" s="1" t="s">
        <v>16</v>
      </c>
      <c r="C24" s="1" t="s">
        <v>113</v>
      </c>
      <c r="D24">
        <v>2724.65</v>
      </c>
      <c r="E24">
        <v>2860.884</v>
      </c>
      <c r="F24">
        <v>2384.0700000000002</v>
      </c>
      <c r="K24" s="364">
        <f t="array" ref="K24">Профильные_системы[[#This Row],[РРЦ Без НДС]]-Профильные_системы[[#This Row],[РРЦ Без НДС]]*$N$1</f>
        <v>2724.65</v>
      </c>
      <c r="L24" s="364">
        <f t="array" ref="L24">Профильные_системы[[#This Row],[РРЦ с НДС]]-Профильные_системы[[#This Row],[РРЦ с НДС]]*$N$1</f>
        <v>2860.884</v>
      </c>
      <c r="M24" s="364">
        <f t="array" ref="M24">Профильные_системы[[#This Row],["0" НДС]]-Профильные_системы[[#This Row],["0" НДС]]*$N$1</f>
        <v>2384.0700000000002</v>
      </c>
      <c r="Q24">
        <f t="array" ref="Q24">Профильные_системы[[#This Row],[РРЦ Без НДС]]-Профильные_системы[[#This Row],[РРЦ Без НДС]]*$U$1</f>
        <v>2724.65</v>
      </c>
      <c r="R24">
        <f t="array" ref="R24">Профильные_системы[[#This Row],[РРЦ с НДС]]-Профильные_системы[[#This Row],[РРЦ с НДС]]*$U$1</f>
        <v>2860.884</v>
      </c>
      <c r="S24" s="1">
        <f t="array" ref="S24">Профильные_системы[[#This Row],["0" НДС]]-Профильные_системы[[#This Row],["0" НДС]]*$U$1</f>
        <v>2384.0700000000002</v>
      </c>
    </row>
    <row r="25" spans="1:19" x14ac:dyDescent="0.25">
      <c r="A25" s="1" t="s">
        <v>91</v>
      </c>
      <c r="B25" s="1" t="s">
        <v>16</v>
      </c>
      <c r="C25" s="1" t="s">
        <v>93</v>
      </c>
      <c r="D25">
        <v>3248.93</v>
      </c>
      <c r="E25">
        <v>3411.3719999999998</v>
      </c>
      <c r="F25">
        <v>2842.81</v>
      </c>
      <c r="K25" s="364">
        <f t="array" ref="K25">Профильные_системы[[#This Row],[РРЦ Без НДС]]-Профильные_системы[[#This Row],[РРЦ Без НДС]]*$N$1</f>
        <v>3248.93</v>
      </c>
      <c r="L25" s="364">
        <f t="array" ref="L25">Профильные_системы[[#This Row],[РРЦ с НДС]]-Профильные_системы[[#This Row],[РРЦ с НДС]]*$N$1</f>
        <v>3411.3719999999998</v>
      </c>
      <c r="M25" s="364">
        <f t="array" ref="M25">Профильные_системы[[#This Row],["0" НДС]]-Профильные_системы[[#This Row],["0" НДС]]*$N$1</f>
        <v>2842.81</v>
      </c>
      <c r="Q25">
        <f t="array" ref="Q25">Профильные_системы[[#This Row],[РРЦ Без НДС]]-Профильные_системы[[#This Row],[РРЦ Без НДС]]*$U$1</f>
        <v>3248.93</v>
      </c>
      <c r="R25">
        <f t="array" ref="R25">Профильные_системы[[#This Row],[РРЦ с НДС]]-Профильные_системы[[#This Row],[РРЦ с НДС]]*$U$1</f>
        <v>3411.3719999999998</v>
      </c>
      <c r="S25" s="1">
        <f t="array" ref="S25">Профильные_системы[[#This Row],["0" НДС]]-Профильные_системы[[#This Row],["0" НДС]]*$U$1</f>
        <v>2842.81</v>
      </c>
    </row>
    <row r="26" spans="1:19" x14ac:dyDescent="0.25">
      <c r="A26" s="1" t="s">
        <v>382</v>
      </c>
      <c r="B26" s="1" t="s">
        <v>16</v>
      </c>
      <c r="C26" s="1" t="s">
        <v>17</v>
      </c>
      <c r="D26">
        <v>4761.83</v>
      </c>
      <c r="E26">
        <v>4999.92</v>
      </c>
      <c r="F26">
        <v>4166.6000000000004</v>
      </c>
      <c r="K26" s="364">
        <f t="array" ref="K26">Профильные_системы[[#This Row],[РРЦ Без НДС]]-Профильные_системы[[#This Row],[РРЦ Без НДС]]*$N$1</f>
        <v>4761.83</v>
      </c>
      <c r="L26" s="364">
        <f t="array" ref="L26">Профильные_системы[[#This Row],[РРЦ с НДС]]-Профильные_системы[[#This Row],[РРЦ с НДС]]*$N$1</f>
        <v>4999.92</v>
      </c>
      <c r="M26" s="364">
        <f t="array" ref="M26">Профильные_системы[[#This Row],["0" НДС]]-Профильные_системы[[#This Row],["0" НДС]]*$N$1</f>
        <v>4166.6000000000004</v>
      </c>
      <c r="Q26">
        <f t="array" ref="Q26">Профильные_системы[[#This Row],[РРЦ Без НДС]]-Профильные_системы[[#This Row],[РРЦ Без НДС]]*$U$1</f>
        <v>4761.83</v>
      </c>
      <c r="R26">
        <f t="array" ref="R26">Профильные_системы[[#This Row],[РРЦ с НДС]]-Профильные_системы[[#This Row],[РРЦ с НДС]]*$U$1</f>
        <v>4999.92</v>
      </c>
      <c r="S26" s="1">
        <f t="array" ref="S26">Профильные_системы[[#This Row],["0" НДС]]-Профильные_системы[[#This Row],["0" НДС]]*$U$1</f>
        <v>4166.6000000000004</v>
      </c>
    </row>
    <row r="27" spans="1:19" x14ac:dyDescent="0.25">
      <c r="A27" s="1" t="s">
        <v>41</v>
      </c>
      <c r="B27" s="1" t="s">
        <v>16</v>
      </c>
      <c r="C27" s="1" t="s">
        <v>48</v>
      </c>
      <c r="D27">
        <v>2240.4</v>
      </c>
      <c r="E27">
        <v>2352.42</v>
      </c>
      <c r="F27">
        <v>1960.35</v>
      </c>
      <c r="K27" s="364">
        <f t="array" ref="K27">Профильные_системы[[#This Row],[РРЦ Без НДС]]-Профильные_системы[[#This Row],[РРЦ Без НДС]]*$N$1</f>
        <v>2240.4</v>
      </c>
      <c r="L27" s="364">
        <f t="array" ref="L27">Профильные_системы[[#This Row],[РРЦ с НДС]]-Профильные_системы[[#This Row],[РРЦ с НДС]]*$N$1</f>
        <v>2352.42</v>
      </c>
      <c r="M27" s="364">
        <f t="array" ref="M27">Профильные_системы[[#This Row],["0" НДС]]-Профильные_системы[[#This Row],["0" НДС]]*$N$1</f>
        <v>1960.35</v>
      </c>
      <c r="Q27">
        <f t="array" ref="Q27">Профильные_системы[[#This Row],[РРЦ Без НДС]]-Профильные_системы[[#This Row],[РРЦ Без НДС]]*$U$1</f>
        <v>2240.4</v>
      </c>
      <c r="R27">
        <f t="array" ref="R27">Профильные_системы[[#This Row],[РРЦ с НДС]]-Профильные_системы[[#This Row],[РРЦ с НДС]]*$U$1</f>
        <v>2352.42</v>
      </c>
      <c r="S27" s="1">
        <f t="array" ref="S27">Профильные_системы[[#This Row],["0" НДС]]-Профильные_системы[[#This Row],["0" НДС]]*$U$1</f>
        <v>1960.35</v>
      </c>
    </row>
    <row r="28" spans="1:19" x14ac:dyDescent="0.25">
      <c r="A28" s="1" t="s">
        <v>124</v>
      </c>
      <c r="B28" s="1" t="s">
        <v>16</v>
      </c>
      <c r="C28" s="1" t="s">
        <v>1677</v>
      </c>
      <c r="D28">
        <v>1567.97</v>
      </c>
      <c r="E28">
        <v>1646.364</v>
      </c>
      <c r="F28">
        <v>1371.97</v>
      </c>
      <c r="K28" s="364">
        <f t="array" ref="K28">Профильные_системы[[#This Row],[РРЦ Без НДС]]-Профильные_системы[[#This Row],[РРЦ Без НДС]]*$N$1</f>
        <v>1567.97</v>
      </c>
      <c r="L28" s="364">
        <f t="array" ref="L28">Профильные_системы[[#This Row],[РРЦ с НДС]]-Профильные_системы[[#This Row],[РРЦ с НДС]]*$N$1</f>
        <v>1646.364</v>
      </c>
      <c r="M28" s="364">
        <f t="array" ref="M28">Профильные_системы[[#This Row],["0" НДС]]-Профильные_системы[[#This Row],["0" НДС]]*$N$1</f>
        <v>1371.97</v>
      </c>
      <c r="Q28">
        <f t="array" ref="Q28">Профильные_системы[[#This Row],[РРЦ Без НДС]]-Профильные_системы[[#This Row],[РРЦ Без НДС]]*$U$1</f>
        <v>1567.97</v>
      </c>
      <c r="R28">
        <f t="array" ref="R28">Профильные_системы[[#This Row],[РРЦ с НДС]]-Профильные_системы[[#This Row],[РРЦ с НДС]]*$U$1</f>
        <v>1646.364</v>
      </c>
      <c r="S28" s="1">
        <f t="array" ref="S28">Профильные_системы[[#This Row],["0" НДС]]-Профильные_системы[[#This Row],["0" НДС]]*$U$1</f>
        <v>1371.97</v>
      </c>
    </row>
    <row r="29" spans="1:19" x14ac:dyDescent="0.25">
      <c r="A29" s="1" t="s">
        <v>126</v>
      </c>
      <c r="B29" s="1" t="s">
        <v>16</v>
      </c>
      <c r="C29" s="1" t="s">
        <v>127</v>
      </c>
      <c r="D29">
        <v>3135.92</v>
      </c>
      <c r="E29">
        <v>3292.7159999999999</v>
      </c>
      <c r="F29">
        <v>2743.93</v>
      </c>
      <c r="K29" s="364">
        <f t="array" ref="K29">Профильные_системы[[#This Row],[РРЦ Без НДС]]-Профильные_системы[[#This Row],[РРЦ Без НДС]]*$N$1</f>
        <v>3135.92</v>
      </c>
      <c r="L29" s="364">
        <f t="array" ref="L29">Профильные_системы[[#This Row],[РРЦ с НДС]]-Профильные_системы[[#This Row],[РРЦ с НДС]]*$N$1</f>
        <v>3292.7159999999999</v>
      </c>
      <c r="M29" s="364">
        <f t="array" ref="M29">Профильные_системы[[#This Row],["0" НДС]]-Профильные_системы[[#This Row],["0" НДС]]*$N$1</f>
        <v>2743.93</v>
      </c>
      <c r="Q29">
        <f t="array" ref="Q29">Профильные_системы[[#This Row],[РРЦ Без НДС]]-Профильные_системы[[#This Row],[РРЦ Без НДС]]*$U$1</f>
        <v>3135.92</v>
      </c>
      <c r="R29">
        <f t="array" ref="R29">Профильные_системы[[#This Row],[РРЦ с НДС]]-Профильные_системы[[#This Row],[РРЦ с НДС]]*$U$1</f>
        <v>3292.7159999999999</v>
      </c>
      <c r="S29" s="1">
        <f t="array" ref="S29">Профильные_системы[[#This Row],["0" НДС]]-Профильные_системы[[#This Row],["0" НДС]]*$U$1</f>
        <v>2743.93</v>
      </c>
    </row>
    <row r="30" spans="1:19" x14ac:dyDescent="0.25">
      <c r="A30" s="1" t="s">
        <v>51</v>
      </c>
      <c r="B30" s="1" t="s">
        <v>16</v>
      </c>
      <c r="C30" s="1" t="s">
        <v>54</v>
      </c>
      <c r="D30">
        <v>3530.11</v>
      </c>
      <c r="E30">
        <v>3706.62</v>
      </c>
      <c r="F30">
        <v>3088.85</v>
      </c>
      <c r="K30" s="364">
        <f t="array" ref="K30">Профильные_системы[[#This Row],[РРЦ Без НДС]]-Профильные_системы[[#This Row],[РРЦ Без НДС]]*$N$1</f>
        <v>3530.11</v>
      </c>
      <c r="L30" s="364">
        <f t="array" ref="L30">Профильные_системы[[#This Row],[РРЦ с НДС]]-Профильные_системы[[#This Row],[РРЦ с НДС]]*$N$1</f>
        <v>3706.62</v>
      </c>
      <c r="M30" s="364">
        <f t="array" ref="M30">Профильные_системы[[#This Row],["0" НДС]]-Профильные_системы[[#This Row],["0" НДС]]*$N$1</f>
        <v>3088.85</v>
      </c>
      <c r="Q30">
        <f t="array" ref="Q30">Профильные_системы[[#This Row],[РРЦ Без НДС]]-Профильные_системы[[#This Row],[РРЦ Без НДС]]*$U$1</f>
        <v>3530.11</v>
      </c>
      <c r="R30">
        <f t="array" ref="R30">Профильные_системы[[#This Row],[РРЦ с НДС]]-Профильные_системы[[#This Row],[РРЦ с НДС]]*$U$1</f>
        <v>3706.62</v>
      </c>
      <c r="S30" s="1">
        <f t="array" ref="S30">Профильные_системы[[#This Row],["0" НДС]]-Профильные_системы[[#This Row],["0" НДС]]*$U$1</f>
        <v>3088.85</v>
      </c>
    </row>
    <row r="31" spans="1:19" x14ac:dyDescent="0.25">
      <c r="A31" s="1" t="s">
        <v>57</v>
      </c>
      <c r="B31" s="1" t="s">
        <v>16</v>
      </c>
      <c r="C31" s="1" t="s">
        <v>65</v>
      </c>
      <c r="D31">
        <v>1028.92</v>
      </c>
      <c r="E31">
        <v>1080.3719999999998</v>
      </c>
      <c r="F31">
        <v>900.31</v>
      </c>
      <c r="K31" s="364">
        <f t="array" ref="K31">Профильные_системы[[#This Row],[РРЦ Без НДС]]-Профильные_системы[[#This Row],[РРЦ Без НДС]]*$N$1</f>
        <v>1028.92</v>
      </c>
      <c r="L31" s="364">
        <f t="array" ref="L31">Профильные_системы[[#This Row],[РРЦ с НДС]]-Профильные_системы[[#This Row],[РРЦ с НДС]]*$N$1</f>
        <v>1080.3719999999998</v>
      </c>
      <c r="M31" s="364">
        <f t="array" ref="M31">Профильные_системы[[#This Row],["0" НДС]]-Профильные_системы[[#This Row],["0" НДС]]*$N$1</f>
        <v>900.31</v>
      </c>
      <c r="Q31">
        <f t="array" ref="Q31">Профильные_системы[[#This Row],[РРЦ Без НДС]]-Профильные_системы[[#This Row],[РРЦ Без НДС]]*$U$1</f>
        <v>1028.92</v>
      </c>
      <c r="R31">
        <f t="array" ref="R31">Профильные_системы[[#This Row],[РРЦ с НДС]]-Профильные_системы[[#This Row],[РРЦ с НДС]]*$U$1</f>
        <v>1080.3719999999998</v>
      </c>
      <c r="S31" s="1">
        <f t="array" ref="S31">Профильные_системы[[#This Row],["0" НДС]]-Профильные_системы[[#This Row],["0" НДС]]*$U$1</f>
        <v>900.31</v>
      </c>
    </row>
    <row r="32" spans="1:19" x14ac:dyDescent="0.25">
      <c r="A32" s="1" t="s">
        <v>129</v>
      </c>
      <c r="B32" s="1" t="s">
        <v>16</v>
      </c>
      <c r="C32" s="1" t="s">
        <v>1362</v>
      </c>
      <c r="D32">
        <v>2162.16</v>
      </c>
      <c r="E32">
        <v>2270.268</v>
      </c>
      <c r="F32">
        <v>1891.89</v>
      </c>
      <c r="K32" s="364">
        <f t="array" ref="K32">Профильные_системы[[#This Row],[РРЦ Без НДС]]-Профильные_системы[[#This Row],[РРЦ Без НДС]]*$N$1</f>
        <v>2162.16</v>
      </c>
      <c r="L32" s="364">
        <f t="array" ref="L32">Профильные_системы[[#This Row],[РРЦ с НДС]]-Профильные_системы[[#This Row],[РРЦ с НДС]]*$N$1</f>
        <v>2270.268</v>
      </c>
      <c r="M32" s="364">
        <f t="array" ref="M32">Профильные_системы[[#This Row],["0" НДС]]-Профильные_системы[[#This Row],["0" НДС]]*$N$1</f>
        <v>1891.89</v>
      </c>
      <c r="Q32">
        <f t="array" ref="Q32">Профильные_системы[[#This Row],[РРЦ Без НДС]]-Профильные_системы[[#This Row],[РРЦ Без НДС]]*$U$1</f>
        <v>2162.16</v>
      </c>
      <c r="R32">
        <f t="array" ref="R32">Профильные_системы[[#This Row],[РРЦ с НДС]]-Профильные_системы[[#This Row],[РРЦ с НДС]]*$U$1</f>
        <v>2270.268</v>
      </c>
      <c r="S32" s="1">
        <f t="array" ref="S32">Профильные_системы[[#This Row],["0" НДС]]-Профильные_системы[[#This Row],["0" НДС]]*$U$1</f>
        <v>1891.89</v>
      </c>
    </row>
    <row r="33" spans="1:19" x14ac:dyDescent="0.25">
      <c r="A33" s="1" t="s">
        <v>130</v>
      </c>
      <c r="B33" s="1" t="s">
        <v>16</v>
      </c>
      <c r="C33" s="1" t="s">
        <v>133</v>
      </c>
      <c r="D33">
        <v>986</v>
      </c>
      <c r="E33">
        <v>1035.3</v>
      </c>
      <c r="F33">
        <v>862.75</v>
      </c>
      <c r="K33" s="364">
        <f t="array" ref="K33">Профильные_системы[[#This Row],[РРЦ Без НДС]]-Профильные_системы[[#This Row],[РРЦ Без НДС]]*$N$1</f>
        <v>986</v>
      </c>
      <c r="L33" s="364">
        <f t="array" ref="L33">Профильные_системы[[#This Row],[РРЦ с НДС]]-Профильные_системы[[#This Row],[РРЦ с НДС]]*$N$1</f>
        <v>1035.3</v>
      </c>
      <c r="M33" s="364">
        <f t="array" ref="M33">Профильные_системы[[#This Row],["0" НДС]]-Профильные_системы[[#This Row],["0" НДС]]*$N$1</f>
        <v>862.75</v>
      </c>
      <c r="Q33">
        <f t="array" ref="Q33">Профильные_системы[[#This Row],[РРЦ Без НДС]]-Профильные_системы[[#This Row],[РРЦ Без НДС]]*$U$1</f>
        <v>986</v>
      </c>
      <c r="R33">
        <f t="array" ref="R33">Профильные_системы[[#This Row],[РРЦ с НДС]]-Профильные_системы[[#This Row],[РРЦ с НДС]]*$U$1</f>
        <v>1035.3</v>
      </c>
      <c r="S33" s="1">
        <f t="array" ref="S33">Профильные_системы[[#This Row],["0" НДС]]-Профильные_системы[[#This Row],["0" НДС]]*$U$1</f>
        <v>862.75</v>
      </c>
    </row>
    <row r="34" spans="1:19" x14ac:dyDescent="0.25">
      <c r="A34" s="1" t="s">
        <v>66</v>
      </c>
      <c r="B34" s="1" t="s">
        <v>16</v>
      </c>
      <c r="C34" s="1" t="s">
        <v>72</v>
      </c>
      <c r="D34">
        <v>1052.08</v>
      </c>
      <c r="E34">
        <v>1104.6840000000002</v>
      </c>
      <c r="F34">
        <v>920.57</v>
      </c>
      <c r="K34" s="364">
        <f t="array" ref="K34">Профильные_системы[[#This Row],[РРЦ Без НДС]]-Профильные_системы[[#This Row],[РРЦ Без НДС]]*$N$1</f>
        <v>1052.08</v>
      </c>
      <c r="L34" s="364">
        <f t="array" ref="L34">Профильные_системы[[#This Row],[РРЦ с НДС]]-Профильные_системы[[#This Row],[РРЦ с НДС]]*$N$1</f>
        <v>1104.6840000000002</v>
      </c>
      <c r="M34" s="364">
        <f t="array" ref="M34">Профильные_системы[[#This Row],["0" НДС]]-Профильные_системы[[#This Row],["0" НДС]]*$N$1</f>
        <v>920.57</v>
      </c>
      <c r="Q34">
        <f t="array" ref="Q34">Профильные_системы[[#This Row],[РРЦ Без НДС]]-Профильные_системы[[#This Row],[РРЦ Без НДС]]*$U$1</f>
        <v>1052.08</v>
      </c>
      <c r="R34">
        <f t="array" ref="R34">Профильные_системы[[#This Row],[РРЦ с НДС]]-Профильные_системы[[#This Row],[РРЦ с НДС]]*$U$1</f>
        <v>1104.6840000000002</v>
      </c>
      <c r="S34" s="1">
        <f t="array" ref="S34">Профильные_системы[[#This Row],["0" НДС]]-Профильные_системы[[#This Row],["0" НДС]]*$U$1</f>
        <v>920.57</v>
      </c>
    </row>
    <row r="35" spans="1:19" x14ac:dyDescent="0.25">
      <c r="A35" s="1" t="s">
        <v>136</v>
      </c>
      <c r="B35" s="1" t="s">
        <v>16</v>
      </c>
      <c r="C35" s="1" t="s">
        <v>137</v>
      </c>
      <c r="D35">
        <v>2346.19</v>
      </c>
      <c r="E35">
        <v>2463.5039999999999</v>
      </c>
      <c r="F35">
        <v>2052.92</v>
      </c>
      <c r="K35" s="364">
        <f t="array" ref="K35">Профильные_системы[[#This Row],[РРЦ Без НДС]]-Профильные_системы[[#This Row],[РРЦ Без НДС]]*$N$1</f>
        <v>2346.19</v>
      </c>
      <c r="L35" s="364">
        <f t="array" ref="L35">Профильные_системы[[#This Row],[РРЦ с НДС]]-Профильные_системы[[#This Row],[РРЦ с НДС]]*$N$1</f>
        <v>2463.5039999999999</v>
      </c>
      <c r="M35" s="364">
        <f t="array" ref="M35">Профильные_системы[[#This Row],["0" НДС]]-Профильные_системы[[#This Row],["0" НДС]]*$N$1</f>
        <v>2052.92</v>
      </c>
      <c r="Q35">
        <f t="array" ref="Q35">Профильные_системы[[#This Row],[РРЦ Без НДС]]-Профильные_системы[[#This Row],[РРЦ Без НДС]]*$U$1</f>
        <v>2346.19</v>
      </c>
      <c r="R35">
        <f t="array" ref="R35">Профильные_системы[[#This Row],[РРЦ с НДС]]-Профильные_системы[[#This Row],[РРЦ с НДС]]*$U$1</f>
        <v>2463.5039999999999</v>
      </c>
      <c r="S35" s="1">
        <f t="array" ref="S35">Профильные_системы[[#This Row],["0" НДС]]-Профильные_системы[[#This Row],["0" НДС]]*$U$1</f>
        <v>2052.92</v>
      </c>
    </row>
    <row r="36" spans="1:19" x14ac:dyDescent="0.25">
      <c r="A36" s="1" t="s">
        <v>144</v>
      </c>
      <c r="B36" s="1" t="s">
        <v>16</v>
      </c>
      <c r="C36" s="1" t="s">
        <v>150</v>
      </c>
      <c r="D36">
        <v>3204.62</v>
      </c>
      <c r="E36">
        <v>3364.848</v>
      </c>
      <c r="F36">
        <v>2804.04</v>
      </c>
      <c r="K36" s="364">
        <f t="array" ref="K36">Профильные_системы[[#This Row],[РРЦ Без НДС]]-Профильные_системы[[#This Row],[РРЦ Без НДС]]*$N$1</f>
        <v>3204.62</v>
      </c>
      <c r="L36" s="364">
        <f t="array" ref="L36">Профильные_системы[[#This Row],[РРЦ с НДС]]-Профильные_системы[[#This Row],[РРЦ с НДС]]*$N$1</f>
        <v>3364.848</v>
      </c>
      <c r="M36" s="364">
        <f t="array" ref="M36">Профильные_системы[[#This Row],["0" НДС]]-Профильные_системы[[#This Row],["0" НДС]]*$N$1</f>
        <v>2804.04</v>
      </c>
      <c r="Q36">
        <f t="array" ref="Q36">Профильные_системы[[#This Row],[РРЦ Без НДС]]-Профильные_системы[[#This Row],[РРЦ Без НДС]]*$U$1</f>
        <v>3204.62</v>
      </c>
      <c r="R36">
        <f t="array" ref="R36">Профильные_системы[[#This Row],[РРЦ с НДС]]-Профильные_системы[[#This Row],[РРЦ с НДС]]*$U$1</f>
        <v>3364.848</v>
      </c>
      <c r="S36" s="1">
        <f t="array" ref="S36">Профильные_системы[[#This Row],["0" НДС]]-Профильные_системы[[#This Row],["0" НДС]]*$U$1</f>
        <v>2804.04</v>
      </c>
    </row>
    <row r="37" spans="1:19" x14ac:dyDescent="0.25">
      <c r="A37" s="1" t="s">
        <v>82</v>
      </c>
      <c r="B37" s="1" t="s">
        <v>16</v>
      </c>
      <c r="C37" s="1" t="s">
        <v>90</v>
      </c>
      <c r="D37">
        <v>1033.1400000000001</v>
      </c>
      <c r="E37">
        <v>1084.8</v>
      </c>
      <c r="F37">
        <v>904</v>
      </c>
      <c r="K37" s="364">
        <f t="array" ref="K37">Профильные_системы[[#This Row],[РРЦ Без НДС]]-Профильные_системы[[#This Row],[РРЦ Без НДС]]*$N$1</f>
        <v>1033.1400000000001</v>
      </c>
      <c r="L37" s="364">
        <f t="array" ref="L37">Профильные_системы[[#This Row],[РРЦ с НДС]]-Профильные_системы[[#This Row],[РРЦ с НДС]]*$N$1</f>
        <v>1084.8</v>
      </c>
      <c r="M37" s="364">
        <f t="array" ref="M37">Профильные_системы[[#This Row],["0" НДС]]-Профильные_системы[[#This Row],["0" НДС]]*$N$1</f>
        <v>904</v>
      </c>
      <c r="Q37">
        <f t="array" ref="Q37">Профильные_системы[[#This Row],[РРЦ Без НДС]]-Профильные_системы[[#This Row],[РРЦ Без НДС]]*$U$1</f>
        <v>1033.1400000000001</v>
      </c>
      <c r="R37">
        <f t="array" ref="R37">Профильные_системы[[#This Row],[РРЦ с НДС]]-Профильные_системы[[#This Row],[РРЦ с НДС]]*$U$1</f>
        <v>1084.8</v>
      </c>
      <c r="S37" s="1">
        <f t="array" ref="S37">Профильные_системы[[#This Row],["0" НДС]]-Профильные_системы[[#This Row],["0" НДС]]*$U$1</f>
        <v>904</v>
      </c>
    </row>
    <row r="38" spans="1:19" x14ac:dyDescent="0.25">
      <c r="A38" s="1" t="s">
        <v>75</v>
      </c>
      <c r="B38" s="1" t="s">
        <v>16</v>
      </c>
      <c r="C38" s="1" t="s">
        <v>79</v>
      </c>
      <c r="D38">
        <v>689.85</v>
      </c>
      <c r="E38">
        <v>724.34400000000005</v>
      </c>
      <c r="F38">
        <v>603.62</v>
      </c>
      <c r="K38" s="364">
        <f t="array" ref="K38">Профильные_системы[[#This Row],[РРЦ Без НДС]]-Профильные_системы[[#This Row],[РРЦ Без НДС]]*$N$1</f>
        <v>689.85</v>
      </c>
      <c r="L38" s="364">
        <f t="array" ref="L38">Профильные_системы[[#This Row],[РРЦ с НДС]]-Профильные_системы[[#This Row],[РРЦ с НДС]]*$N$1</f>
        <v>724.34400000000005</v>
      </c>
      <c r="M38" s="364">
        <f t="array" ref="M38">Профильные_системы[[#This Row],["0" НДС]]-Профильные_системы[[#This Row],["0" НДС]]*$N$1</f>
        <v>603.62</v>
      </c>
      <c r="Q38">
        <f t="array" ref="Q38">Профильные_системы[[#This Row],[РРЦ Без НДС]]-Профильные_системы[[#This Row],[РРЦ Без НДС]]*$U$1</f>
        <v>689.85</v>
      </c>
      <c r="R38">
        <f t="array" ref="R38">Профильные_системы[[#This Row],[РРЦ с НДС]]-Профильные_системы[[#This Row],[РРЦ с НДС]]*$U$1</f>
        <v>724.34400000000005</v>
      </c>
      <c r="S38" s="1">
        <f t="array" ref="S38">Профильные_системы[[#This Row],["0" НДС]]-Профильные_системы[[#This Row],["0" НДС]]*$U$1</f>
        <v>603.62</v>
      </c>
    </row>
    <row r="39" spans="1:19" x14ac:dyDescent="0.25">
      <c r="A39" s="1" t="s">
        <v>99</v>
      </c>
      <c r="B39" s="1" t="s">
        <v>11</v>
      </c>
      <c r="C39" s="1" t="s">
        <v>103</v>
      </c>
      <c r="D39">
        <v>3327.05</v>
      </c>
      <c r="E39">
        <v>3493.404</v>
      </c>
      <c r="F39">
        <v>2911.17</v>
      </c>
      <c r="K39" s="364">
        <f t="array" ref="K39">Профильные_системы[[#This Row],[РРЦ Без НДС]]-Профильные_системы[[#This Row],[РРЦ Без НДС]]*$N$1</f>
        <v>3327.05</v>
      </c>
      <c r="L39" s="364">
        <f t="array" ref="L39">Профильные_системы[[#This Row],[РРЦ с НДС]]-Профильные_системы[[#This Row],[РРЦ с НДС]]*$N$1</f>
        <v>3493.404</v>
      </c>
      <c r="M39" s="364">
        <f t="array" ref="M39">Профильные_системы[[#This Row],["0" НДС]]-Профильные_системы[[#This Row],["0" НДС]]*$N$1</f>
        <v>2911.17</v>
      </c>
      <c r="Q39">
        <f t="array" ref="Q39">Профильные_системы[[#This Row],[РРЦ Без НДС]]-Профильные_системы[[#This Row],[РРЦ Без НДС]]*$U$1</f>
        <v>3327.05</v>
      </c>
      <c r="R39">
        <f t="array" ref="R39">Профильные_системы[[#This Row],[РРЦ с НДС]]-Профильные_системы[[#This Row],[РРЦ с НДС]]*$U$1</f>
        <v>3493.404</v>
      </c>
      <c r="S39" s="1">
        <f t="array" ref="S39">Профильные_системы[[#This Row],["0" НДС]]-Профильные_системы[[#This Row],["0" НДС]]*$U$1</f>
        <v>2911.17</v>
      </c>
    </row>
    <row r="40" spans="1:19" x14ac:dyDescent="0.25">
      <c r="A40" s="1" t="s">
        <v>120</v>
      </c>
      <c r="B40" s="1" t="s">
        <v>11</v>
      </c>
      <c r="C40" s="1" t="s">
        <v>121</v>
      </c>
      <c r="D40">
        <v>2096.44</v>
      </c>
      <c r="E40">
        <v>2201.268</v>
      </c>
      <c r="F40">
        <v>1834.39</v>
      </c>
      <c r="K40" s="364">
        <f t="array" ref="K40">Профильные_системы[[#This Row],[РРЦ Без НДС]]-Профильные_системы[[#This Row],[РРЦ Без НДС]]*$N$1</f>
        <v>2096.44</v>
      </c>
      <c r="L40" s="364">
        <f t="array" ref="L40">Профильные_системы[[#This Row],[РРЦ с НДС]]-Профильные_системы[[#This Row],[РРЦ с НДС]]*$N$1</f>
        <v>2201.268</v>
      </c>
      <c r="M40" s="364">
        <f t="array" ref="M40">Профильные_системы[[#This Row],["0" НДС]]-Профильные_системы[[#This Row],["0" НДС]]*$N$1</f>
        <v>1834.39</v>
      </c>
      <c r="Q40">
        <f t="array" ref="Q40">Профильные_системы[[#This Row],[РРЦ Без НДС]]-Профильные_системы[[#This Row],[РРЦ Без НДС]]*$U$1</f>
        <v>2096.44</v>
      </c>
      <c r="R40">
        <f t="array" ref="R40">Профильные_системы[[#This Row],[РРЦ с НДС]]-Профильные_системы[[#This Row],[РРЦ с НДС]]*$U$1</f>
        <v>2201.268</v>
      </c>
      <c r="S40" s="1">
        <f t="array" ref="S40">Профильные_системы[[#This Row],["0" НДС]]-Профильные_системы[[#This Row],["0" НДС]]*$U$1</f>
        <v>1834.39</v>
      </c>
    </row>
    <row r="41" spans="1:19" x14ac:dyDescent="0.25">
      <c r="A41" s="1" t="s">
        <v>110</v>
      </c>
      <c r="B41" s="1" t="s">
        <v>11</v>
      </c>
      <c r="C41" s="1" t="s">
        <v>114</v>
      </c>
      <c r="D41">
        <v>2687.7</v>
      </c>
      <c r="E41">
        <v>2822.0879999999997</v>
      </c>
      <c r="F41">
        <v>2351.7399999999998</v>
      </c>
      <c r="K41" s="364">
        <f t="array" ref="K41">Профильные_системы[[#This Row],[РРЦ Без НДС]]-Профильные_системы[[#This Row],[РРЦ Без НДС]]*$N$1</f>
        <v>2687.7</v>
      </c>
      <c r="L41" s="364">
        <f t="array" ref="L41">Профильные_системы[[#This Row],[РРЦ с НДС]]-Профильные_системы[[#This Row],[РРЦ с НДС]]*$N$1</f>
        <v>2822.0879999999997</v>
      </c>
      <c r="M41" s="364">
        <f t="array" ref="M41">Профильные_системы[[#This Row],["0" НДС]]-Профильные_системы[[#This Row],["0" НДС]]*$N$1</f>
        <v>2351.7399999999998</v>
      </c>
      <c r="Q41">
        <f t="array" ref="Q41">Профильные_системы[[#This Row],[РРЦ Без НДС]]-Профильные_системы[[#This Row],[РРЦ Без НДС]]*$U$1</f>
        <v>2687.7</v>
      </c>
      <c r="R41">
        <f t="array" ref="R41">Профильные_системы[[#This Row],[РРЦ с НДС]]-Профильные_системы[[#This Row],[РРЦ с НДС]]*$U$1</f>
        <v>2822.0879999999997</v>
      </c>
      <c r="S41" s="1">
        <f t="array" ref="S41">Профильные_системы[[#This Row],["0" НДС]]-Профильные_системы[[#This Row],["0" НДС]]*$U$1</f>
        <v>2351.7399999999998</v>
      </c>
    </row>
    <row r="42" spans="1:19" x14ac:dyDescent="0.25">
      <c r="A42" s="1" t="s">
        <v>91</v>
      </c>
      <c r="B42" s="1" t="s">
        <v>11</v>
      </c>
      <c r="C42" s="1" t="s">
        <v>95</v>
      </c>
      <c r="D42">
        <v>3208.37</v>
      </c>
      <c r="E42">
        <v>3368.7840000000001</v>
      </c>
      <c r="F42">
        <v>2807.32</v>
      </c>
      <c r="K42" s="364">
        <f t="array" ref="K42">Профильные_системы[[#This Row],[РРЦ Без НДС]]-Профильные_системы[[#This Row],[РРЦ Без НДС]]*$N$1</f>
        <v>3208.37</v>
      </c>
      <c r="L42" s="364">
        <f t="array" ref="L42">Профильные_системы[[#This Row],[РРЦ с НДС]]-Профильные_системы[[#This Row],[РРЦ с НДС]]*$N$1</f>
        <v>3368.7840000000001</v>
      </c>
      <c r="M42" s="364">
        <f t="array" ref="M42">Профильные_системы[[#This Row],["0" НДС]]-Профильные_системы[[#This Row],["0" НДС]]*$N$1</f>
        <v>2807.32</v>
      </c>
      <c r="Q42">
        <f t="array" ref="Q42">Профильные_системы[[#This Row],[РРЦ Без НДС]]-Профильные_системы[[#This Row],[РРЦ Без НДС]]*$U$1</f>
        <v>3208.37</v>
      </c>
      <c r="R42">
        <f t="array" ref="R42">Профильные_системы[[#This Row],[РРЦ с НДС]]-Профильные_системы[[#This Row],[РРЦ с НДС]]*$U$1</f>
        <v>3368.7840000000001</v>
      </c>
      <c r="S42" s="1">
        <f t="array" ref="S42">Профильные_системы[[#This Row],["0" НДС]]-Профильные_системы[[#This Row],["0" НДС]]*$U$1</f>
        <v>2807.32</v>
      </c>
    </row>
    <row r="43" spans="1:19" x14ac:dyDescent="0.25">
      <c r="A43" s="1" t="s">
        <v>382</v>
      </c>
      <c r="B43" s="1" t="s">
        <v>11</v>
      </c>
      <c r="C43" s="1" t="s">
        <v>1678</v>
      </c>
      <c r="D43">
        <v>4703.88</v>
      </c>
      <c r="E43">
        <v>4939.08</v>
      </c>
      <c r="F43">
        <v>4115.8999999999996</v>
      </c>
      <c r="K43" s="364">
        <f t="array" ref="K43">Профильные_системы[[#This Row],[РРЦ Без НДС]]-Профильные_системы[[#This Row],[РРЦ Без НДС]]*$N$1</f>
        <v>4703.88</v>
      </c>
      <c r="L43" s="364">
        <f t="array" ref="L43">Профильные_системы[[#This Row],[РРЦ с НДС]]-Профильные_системы[[#This Row],[РРЦ с НДС]]*$N$1</f>
        <v>4939.08</v>
      </c>
      <c r="M43" s="364">
        <f t="array" ref="M43">Профильные_системы[[#This Row],["0" НДС]]-Профильные_системы[[#This Row],["0" НДС]]*$N$1</f>
        <v>4115.8999999999996</v>
      </c>
      <c r="Q43">
        <f t="array" ref="Q43">Профильные_системы[[#This Row],[РРЦ Без НДС]]-Профильные_системы[[#This Row],[РРЦ Без НДС]]*$U$1</f>
        <v>4703.88</v>
      </c>
      <c r="R43">
        <f t="array" ref="R43">Профильные_системы[[#This Row],[РРЦ с НДС]]-Профильные_системы[[#This Row],[РРЦ с НДС]]*$U$1</f>
        <v>4939.08</v>
      </c>
      <c r="S43" s="1">
        <f t="array" ref="S43">Профильные_системы[[#This Row],["0" НДС]]-Профильные_системы[[#This Row],["0" НДС]]*$U$1</f>
        <v>4115.8999999999996</v>
      </c>
    </row>
    <row r="44" spans="1:19" x14ac:dyDescent="0.25">
      <c r="A44" s="1" t="s">
        <v>41</v>
      </c>
      <c r="B44" s="1" t="s">
        <v>11</v>
      </c>
      <c r="C44" s="1" t="s">
        <v>50</v>
      </c>
      <c r="D44">
        <v>2211.39</v>
      </c>
      <c r="E44">
        <v>2321.9639999999999</v>
      </c>
      <c r="F44">
        <v>1934.97</v>
      </c>
      <c r="K44" s="364">
        <f t="array" ref="K44">Профильные_системы[[#This Row],[РРЦ Без НДС]]-Профильные_системы[[#This Row],[РРЦ Без НДС]]*$N$1</f>
        <v>2211.39</v>
      </c>
      <c r="L44" s="364">
        <f t="array" ref="L44">Профильные_системы[[#This Row],[РРЦ с НДС]]-Профильные_системы[[#This Row],[РРЦ с НДС]]*$N$1</f>
        <v>2321.9639999999999</v>
      </c>
      <c r="M44" s="364">
        <f t="array" ref="M44">Профильные_системы[[#This Row],["0" НДС]]-Профильные_системы[[#This Row],["0" НДС]]*$N$1</f>
        <v>1934.97</v>
      </c>
      <c r="Q44">
        <f t="array" ref="Q44">Профильные_системы[[#This Row],[РРЦ Без НДС]]-Профильные_системы[[#This Row],[РРЦ Без НДС]]*$U$1</f>
        <v>2211.39</v>
      </c>
      <c r="R44">
        <f t="array" ref="R44">Профильные_системы[[#This Row],[РРЦ с НДС]]-Профильные_системы[[#This Row],[РРЦ с НДС]]*$U$1</f>
        <v>2321.9639999999999</v>
      </c>
      <c r="S44" s="1">
        <f t="array" ref="S44">Профильные_системы[[#This Row],["0" НДС]]-Профильные_системы[[#This Row],["0" НДС]]*$U$1</f>
        <v>1934.97</v>
      </c>
    </row>
    <row r="45" spans="1:19" x14ac:dyDescent="0.25">
      <c r="A45" s="1" t="s">
        <v>124</v>
      </c>
      <c r="B45" s="1" t="s">
        <v>11</v>
      </c>
      <c r="C45" s="1" t="s">
        <v>1679</v>
      </c>
      <c r="D45">
        <v>1550.57</v>
      </c>
      <c r="E45">
        <v>1628.1</v>
      </c>
      <c r="F45">
        <v>1356.75</v>
      </c>
      <c r="K45" s="364">
        <f t="array" ref="K45">Профильные_системы[[#This Row],[РРЦ Без НДС]]-Профильные_системы[[#This Row],[РРЦ Без НДС]]*$N$1</f>
        <v>1550.57</v>
      </c>
      <c r="L45" s="364">
        <f t="array" ref="L45">Профильные_системы[[#This Row],[РРЦ с НДС]]-Профильные_системы[[#This Row],[РРЦ с НДС]]*$N$1</f>
        <v>1628.1</v>
      </c>
      <c r="M45" s="364">
        <f t="array" ref="M45">Профильные_системы[[#This Row],["0" НДС]]-Профильные_системы[[#This Row],["0" НДС]]*$N$1</f>
        <v>1356.75</v>
      </c>
      <c r="Q45">
        <f t="array" ref="Q45">Профильные_системы[[#This Row],[РРЦ Без НДС]]-Профильные_системы[[#This Row],[РРЦ Без НДС]]*$U$1</f>
        <v>1550.57</v>
      </c>
      <c r="R45">
        <f t="array" ref="R45">Профильные_системы[[#This Row],[РРЦ с НДС]]-Профильные_системы[[#This Row],[РРЦ с НДС]]*$U$1</f>
        <v>1628.1</v>
      </c>
      <c r="S45" s="1">
        <f t="array" ref="S45">Профильные_системы[[#This Row],["0" НДС]]-Профильные_системы[[#This Row],["0" НДС]]*$U$1</f>
        <v>1356.75</v>
      </c>
    </row>
    <row r="46" spans="1:19" x14ac:dyDescent="0.25">
      <c r="A46" s="1" t="s">
        <v>126</v>
      </c>
      <c r="B46" s="1" t="s">
        <v>11</v>
      </c>
      <c r="C46" s="1" t="s">
        <v>1680</v>
      </c>
      <c r="D46">
        <v>3098.26</v>
      </c>
      <c r="E46">
        <v>3253.1759999999999</v>
      </c>
      <c r="F46">
        <v>2710.98</v>
      </c>
      <c r="K46" s="364">
        <f t="array" ref="K46">Профильные_системы[[#This Row],[РРЦ Без НДС]]-Профильные_системы[[#This Row],[РРЦ Без НДС]]*$N$1</f>
        <v>3098.26</v>
      </c>
      <c r="L46" s="364">
        <f t="array" ref="L46">Профильные_системы[[#This Row],[РРЦ с НДС]]-Профильные_системы[[#This Row],[РРЦ с НДС]]*$N$1</f>
        <v>3253.1759999999999</v>
      </c>
      <c r="M46" s="364">
        <f t="array" ref="M46">Профильные_системы[[#This Row],["0" НДС]]-Профильные_системы[[#This Row],["0" НДС]]*$N$1</f>
        <v>2710.98</v>
      </c>
      <c r="Q46">
        <f t="array" ref="Q46">Профильные_системы[[#This Row],[РРЦ Без НДС]]-Профильные_системы[[#This Row],[РРЦ Без НДС]]*$U$1</f>
        <v>3098.26</v>
      </c>
      <c r="R46">
        <f t="array" ref="R46">Профильные_системы[[#This Row],[РРЦ с НДС]]-Профильные_системы[[#This Row],[РРЦ с НДС]]*$U$1</f>
        <v>3253.1759999999999</v>
      </c>
      <c r="S46" s="1">
        <f t="array" ref="S46">Профильные_системы[[#This Row],["0" НДС]]-Профильные_системы[[#This Row],["0" НДС]]*$U$1</f>
        <v>2710.98</v>
      </c>
    </row>
    <row r="47" spans="1:19" x14ac:dyDescent="0.25">
      <c r="A47" s="1" t="s">
        <v>51</v>
      </c>
      <c r="B47" s="1" t="s">
        <v>11</v>
      </c>
      <c r="C47" s="1" t="s">
        <v>56</v>
      </c>
      <c r="D47">
        <v>3483.76</v>
      </c>
      <c r="E47">
        <v>3657.9479999999999</v>
      </c>
      <c r="F47">
        <v>3048.29</v>
      </c>
      <c r="K47" s="364">
        <f t="array" ref="K47">Профильные_системы[[#This Row],[РРЦ Без НДС]]-Профильные_системы[[#This Row],[РРЦ Без НДС]]*$N$1</f>
        <v>3483.76</v>
      </c>
      <c r="L47" s="364">
        <f t="array" ref="L47">Профильные_системы[[#This Row],[РРЦ с НДС]]-Профильные_системы[[#This Row],[РРЦ с НДС]]*$N$1</f>
        <v>3657.9479999999999</v>
      </c>
      <c r="M47" s="364">
        <f t="array" ref="M47">Профильные_системы[[#This Row],["0" НДС]]-Профильные_системы[[#This Row],["0" НДС]]*$N$1</f>
        <v>3048.29</v>
      </c>
      <c r="Q47">
        <f t="array" ref="Q47">Профильные_системы[[#This Row],[РРЦ Без НДС]]-Профильные_системы[[#This Row],[РРЦ Без НДС]]*$U$1</f>
        <v>3483.76</v>
      </c>
      <c r="R47">
        <f t="array" ref="R47">Профильные_системы[[#This Row],[РРЦ с НДС]]-Профильные_системы[[#This Row],[РРЦ с НДС]]*$U$1</f>
        <v>3657.9479999999999</v>
      </c>
      <c r="S47" s="1">
        <f t="array" ref="S47">Профильные_системы[[#This Row],["0" НДС]]-Профильные_системы[[#This Row],["0" НДС]]*$U$1</f>
        <v>3048.29</v>
      </c>
    </row>
    <row r="48" spans="1:19" x14ac:dyDescent="0.25">
      <c r="A48" s="1" t="s">
        <v>57</v>
      </c>
      <c r="B48" s="1" t="s">
        <v>11</v>
      </c>
      <c r="C48" s="1" t="s">
        <v>61</v>
      </c>
      <c r="D48">
        <v>1017.31</v>
      </c>
      <c r="E48">
        <v>1068.18</v>
      </c>
      <c r="F48">
        <v>890.15</v>
      </c>
      <c r="K48" s="364">
        <f t="array" ref="K48">Профильные_системы[[#This Row],[РРЦ Без НДС]]-Профильные_системы[[#This Row],[РРЦ Без НДС]]*$N$1</f>
        <v>1017.31</v>
      </c>
      <c r="L48" s="364">
        <f t="array" ref="L48">Профильные_системы[[#This Row],[РРЦ с НДС]]-Профильные_системы[[#This Row],[РРЦ с НДС]]*$N$1</f>
        <v>1068.18</v>
      </c>
      <c r="M48" s="364">
        <f t="array" ref="M48">Профильные_системы[[#This Row],["0" НДС]]-Профильные_системы[[#This Row],["0" НДС]]*$N$1</f>
        <v>890.15</v>
      </c>
      <c r="Q48">
        <f t="array" ref="Q48">Профильные_системы[[#This Row],[РРЦ Без НДС]]-Профильные_системы[[#This Row],[РРЦ Без НДС]]*$U$1</f>
        <v>1017.31</v>
      </c>
      <c r="R48">
        <f t="array" ref="R48">Профильные_системы[[#This Row],[РРЦ с НДС]]-Профильные_системы[[#This Row],[РРЦ с НДС]]*$U$1</f>
        <v>1068.18</v>
      </c>
      <c r="S48" s="1">
        <f t="array" ref="S48">Профильные_системы[[#This Row],["0" НДС]]-Профильные_системы[[#This Row],["0" НДС]]*$U$1</f>
        <v>890.15</v>
      </c>
    </row>
    <row r="49" spans="1:19" x14ac:dyDescent="0.25">
      <c r="A49" s="1" t="s">
        <v>129</v>
      </c>
      <c r="B49" s="1" t="s">
        <v>11</v>
      </c>
      <c r="C49" s="1" t="s">
        <v>1363</v>
      </c>
      <c r="D49">
        <v>2136</v>
      </c>
      <c r="E49">
        <v>2242.8000000000002</v>
      </c>
      <c r="F49">
        <v>1869</v>
      </c>
      <c r="K49" s="364">
        <f t="array" ref="K49">Профильные_системы[[#This Row],[РРЦ Без НДС]]-Профильные_системы[[#This Row],[РРЦ Без НДС]]*$N$1</f>
        <v>2136</v>
      </c>
      <c r="L49" s="364">
        <f t="array" ref="L49">Профильные_системы[[#This Row],[РРЦ с НДС]]-Профильные_системы[[#This Row],[РРЦ с НДС]]*$N$1</f>
        <v>2242.8000000000002</v>
      </c>
      <c r="M49" s="364">
        <f t="array" ref="M49">Профильные_системы[[#This Row],["0" НДС]]-Профильные_системы[[#This Row],["0" НДС]]*$N$1</f>
        <v>1869</v>
      </c>
      <c r="Q49">
        <f t="array" ref="Q49">Профильные_системы[[#This Row],[РРЦ Без НДС]]-Профильные_системы[[#This Row],[РРЦ Без НДС]]*$U$1</f>
        <v>2136</v>
      </c>
      <c r="R49">
        <f t="array" ref="R49">Профильные_системы[[#This Row],[РРЦ с НДС]]-Профильные_системы[[#This Row],[РРЦ с НДС]]*$U$1</f>
        <v>2242.8000000000002</v>
      </c>
      <c r="S49" s="1">
        <f t="array" ref="S49">Профильные_системы[[#This Row],["0" НДС]]-Профильные_системы[[#This Row],["0" НДС]]*$U$1</f>
        <v>1869</v>
      </c>
    </row>
    <row r="50" spans="1:19" x14ac:dyDescent="0.25">
      <c r="A50" s="1" t="s">
        <v>130</v>
      </c>
      <c r="B50" s="1" t="s">
        <v>11</v>
      </c>
      <c r="C50" s="1" t="s">
        <v>134</v>
      </c>
      <c r="D50">
        <v>975.55</v>
      </c>
      <c r="E50">
        <v>1024.3320000000001</v>
      </c>
      <c r="F50">
        <v>853.61</v>
      </c>
      <c r="K50" s="364">
        <f t="array" ref="K50">Профильные_системы[[#This Row],[РРЦ Без НДС]]-Профильные_системы[[#This Row],[РРЦ Без НДС]]*$N$1</f>
        <v>975.55</v>
      </c>
      <c r="L50" s="364">
        <f t="array" ref="L50">Профильные_системы[[#This Row],[РРЦ с НДС]]-Профильные_системы[[#This Row],[РРЦ с НДС]]*$N$1</f>
        <v>1024.3320000000001</v>
      </c>
      <c r="M50" s="364">
        <f t="array" ref="M50">Профильные_системы[[#This Row],["0" НДС]]-Профильные_системы[[#This Row],["0" НДС]]*$N$1</f>
        <v>853.61</v>
      </c>
      <c r="Q50">
        <f t="array" ref="Q50">Профильные_системы[[#This Row],[РРЦ Без НДС]]-Профильные_системы[[#This Row],[РРЦ Без НДС]]*$U$1</f>
        <v>975.55</v>
      </c>
      <c r="R50">
        <f t="array" ref="R50">Профильные_системы[[#This Row],[РРЦ с НДС]]-Профильные_системы[[#This Row],[РРЦ с НДС]]*$U$1</f>
        <v>1024.3320000000001</v>
      </c>
      <c r="S50" s="1">
        <f t="array" ref="S50">Профильные_системы[[#This Row],["0" НДС]]-Профильные_системы[[#This Row],["0" НДС]]*$U$1</f>
        <v>853.61</v>
      </c>
    </row>
    <row r="51" spans="1:19" x14ac:dyDescent="0.25">
      <c r="A51" s="1" t="s">
        <v>66</v>
      </c>
      <c r="B51" s="1" t="s">
        <v>11</v>
      </c>
      <c r="C51" s="1" t="s">
        <v>69</v>
      </c>
      <c r="D51">
        <v>1040.49</v>
      </c>
      <c r="E51">
        <v>1092.5160000000001</v>
      </c>
      <c r="F51">
        <v>910.43</v>
      </c>
      <c r="K51" s="364">
        <f t="array" ref="K51">Профильные_системы[[#This Row],[РРЦ Без НДС]]-Профильные_системы[[#This Row],[РРЦ Без НДС]]*$N$1</f>
        <v>1040.49</v>
      </c>
      <c r="L51" s="364">
        <f t="array" ref="L51">Профильные_системы[[#This Row],[РРЦ с НДС]]-Профильные_системы[[#This Row],[РРЦ с НДС]]*$N$1</f>
        <v>1092.5160000000001</v>
      </c>
      <c r="M51" s="364">
        <f t="array" ref="M51">Профильные_системы[[#This Row],["0" НДС]]-Профильные_системы[[#This Row],["0" НДС]]*$N$1</f>
        <v>910.43</v>
      </c>
      <c r="Q51">
        <f t="array" ref="Q51">Профильные_системы[[#This Row],[РРЦ Без НДС]]-Профильные_системы[[#This Row],[РРЦ Без НДС]]*$U$1</f>
        <v>1040.49</v>
      </c>
      <c r="R51">
        <f t="array" ref="R51">Профильные_системы[[#This Row],[РРЦ с НДС]]-Профильные_системы[[#This Row],[РРЦ с НДС]]*$U$1</f>
        <v>1092.5160000000001</v>
      </c>
      <c r="S51" s="1">
        <f t="array" ref="S51">Профильные_системы[[#This Row],["0" НДС]]-Профильные_системы[[#This Row],["0" НДС]]*$U$1</f>
        <v>910.43</v>
      </c>
    </row>
    <row r="52" spans="1:19" x14ac:dyDescent="0.25">
      <c r="A52" s="1" t="s">
        <v>136</v>
      </c>
      <c r="B52" s="1" t="s">
        <v>11</v>
      </c>
      <c r="C52" s="1" t="s">
        <v>139</v>
      </c>
      <c r="D52">
        <v>2315.89</v>
      </c>
      <c r="E52">
        <v>2431.6800000000003</v>
      </c>
      <c r="F52">
        <v>2026.4</v>
      </c>
      <c r="K52" s="364">
        <f t="array" ref="K52">Профильные_системы[[#This Row],[РРЦ Без НДС]]-Профильные_системы[[#This Row],[РРЦ Без НДС]]*$N$1</f>
        <v>2315.89</v>
      </c>
      <c r="L52" s="364">
        <f t="array" ref="L52">Профильные_системы[[#This Row],[РРЦ с НДС]]-Профильные_системы[[#This Row],[РРЦ с НДС]]*$N$1</f>
        <v>2431.6800000000003</v>
      </c>
      <c r="M52" s="364">
        <f t="array" ref="M52">Профильные_системы[[#This Row],["0" НДС]]-Профильные_системы[[#This Row],["0" НДС]]*$N$1</f>
        <v>2026.4</v>
      </c>
      <c r="Q52">
        <f t="array" ref="Q52">Профильные_системы[[#This Row],[РРЦ Без НДС]]-Профильные_системы[[#This Row],[РРЦ Без НДС]]*$U$1</f>
        <v>2315.89</v>
      </c>
      <c r="R52">
        <f t="array" ref="R52">Профильные_системы[[#This Row],[РРЦ с НДС]]-Профильные_системы[[#This Row],[РРЦ с НДС]]*$U$1</f>
        <v>2431.6800000000003</v>
      </c>
      <c r="S52" s="1">
        <f t="array" ref="S52">Профильные_системы[[#This Row],["0" НДС]]-Профильные_системы[[#This Row],["0" НДС]]*$U$1</f>
        <v>2026.4</v>
      </c>
    </row>
    <row r="53" spans="1:19" x14ac:dyDescent="0.25">
      <c r="A53" s="1" t="s">
        <v>144</v>
      </c>
      <c r="B53" s="1" t="s">
        <v>11</v>
      </c>
      <c r="C53" s="1" t="s">
        <v>151</v>
      </c>
      <c r="D53">
        <v>3160.5</v>
      </c>
      <c r="E53">
        <v>3318.5280000000002</v>
      </c>
      <c r="F53">
        <v>2765.44</v>
      </c>
      <c r="K53" s="364">
        <f t="array" ref="K53">Профильные_системы[[#This Row],[РРЦ Без НДС]]-Профильные_системы[[#This Row],[РРЦ Без НДС]]*$N$1</f>
        <v>3160.5</v>
      </c>
      <c r="L53" s="364">
        <f t="array" ref="L53">Профильные_системы[[#This Row],[РРЦ с НДС]]-Профильные_системы[[#This Row],[РРЦ с НДС]]*$N$1</f>
        <v>3318.5280000000002</v>
      </c>
      <c r="M53" s="364">
        <f t="array" ref="M53">Профильные_системы[[#This Row],["0" НДС]]-Профильные_системы[[#This Row],["0" НДС]]*$N$1</f>
        <v>2765.44</v>
      </c>
      <c r="Q53">
        <f t="array" ref="Q53">Профильные_системы[[#This Row],[РРЦ Без НДС]]-Профильные_системы[[#This Row],[РРЦ Без НДС]]*$U$1</f>
        <v>3160.5</v>
      </c>
      <c r="R53">
        <f t="array" ref="R53">Профильные_системы[[#This Row],[РРЦ с НДС]]-Профильные_системы[[#This Row],[РРЦ с НДС]]*$U$1</f>
        <v>3318.5280000000002</v>
      </c>
      <c r="S53" s="1">
        <f t="array" ref="S53">Профильные_системы[[#This Row],["0" НДС]]-Профильные_системы[[#This Row],["0" НДС]]*$U$1</f>
        <v>2765.44</v>
      </c>
    </row>
    <row r="54" spans="1:19" x14ac:dyDescent="0.25">
      <c r="A54" s="1" t="s">
        <v>82</v>
      </c>
      <c r="B54" s="1" t="s">
        <v>11</v>
      </c>
      <c r="C54" s="1" t="s">
        <v>86</v>
      </c>
      <c r="D54">
        <v>1015.61</v>
      </c>
      <c r="E54">
        <v>1066.3920000000001</v>
      </c>
      <c r="F54">
        <v>888.66</v>
      </c>
      <c r="K54" s="364">
        <f t="array" ref="K54">Профильные_системы[[#This Row],[РРЦ Без НДС]]-Профильные_системы[[#This Row],[РРЦ Без НДС]]*$N$1</f>
        <v>1015.61</v>
      </c>
      <c r="L54" s="364">
        <f t="array" ref="L54">Профильные_системы[[#This Row],[РРЦ с НДС]]-Профильные_системы[[#This Row],[РРЦ с НДС]]*$N$1</f>
        <v>1066.3920000000001</v>
      </c>
      <c r="M54" s="364">
        <f t="array" ref="M54">Профильные_системы[[#This Row],["0" НДС]]-Профильные_системы[[#This Row],["0" НДС]]*$N$1</f>
        <v>888.66</v>
      </c>
      <c r="Q54">
        <f t="array" ref="Q54">Профильные_системы[[#This Row],[РРЦ Без НДС]]-Профильные_системы[[#This Row],[РРЦ Без НДС]]*$U$1</f>
        <v>1015.61</v>
      </c>
      <c r="R54">
        <f t="array" ref="R54">Профильные_системы[[#This Row],[РРЦ с НДС]]-Профильные_системы[[#This Row],[РРЦ с НДС]]*$U$1</f>
        <v>1066.3920000000001</v>
      </c>
      <c r="S54" s="1">
        <f t="array" ref="S54">Профильные_системы[[#This Row],["0" НДС]]-Профильные_системы[[#This Row],["0" НДС]]*$U$1</f>
        <v>888.66</v>
      </c>
    </row>
    <row r="55" spans="1:19" x14ac:dyDescent="0.25">
      <c r="A55" s="1" t="s">
        <v>75</v>
      </c>
      <c r="B55" s="1" t="s">
        <v>11</v>
      </c>
      <c r="C55" s="1" t="s">
        <v>80</v>
      </c>
      <c r="D55">
        <v>667.09</v>
      </c>
      <c r="E55">
        <v>700.44</v>
      </c>
      <c r="F55">
        <v>583.70000000000005</v>
      </c>
      <c r="K55" s="364">
        <f t="array" ref="K55">Профильные_системы[[#This Row],[РРЦ Без НДС]]-Профильные_системы[[#This Row],[РРЦ Без НДС]]*$N$1</f>
        <v>667.09</v>
      </c>
      <c r="L55" s="364">
        <f t="array" ref="L55">Профильные_системы[[#This Row],[РРЦ с НДС]]-Профильные_системы[[#This Row],[РРЦ с НДС]]*$N$1</f>
        <v>700.44</v>
      </c>
      <c r="M55" s="364">
        <f t="array" ref="M55">Профильные_системы[[#This Row],["0" НДС]]-Профильные_системы[[#This Row],["0" НДС]]*$N$1</f>
        <v>583.70000000000005</v>
      </c>
      <c r="Q55">
        <f t="array" ref="Q55">Профильные_системы[[#This Row],[РРЦ Без НДС]]-Профильные_системы[[#This Row],[РРЦ Без НДС]]*$U$1</f>
        <v>667.09</v>
      </c>
      <c r="R55">
        <f t="array" ref="R55">Профильные_системы[[#This Row],[РРЦ с НДС]]-Профильные_системы[[#This Row],[РРЦ с НДС]]*$U$1</f>
        <v>700.44</v>
      </c>
      <c r="S55" s="1">
        <f t="array" ref="S55">Профильные_системы[[#This Row],["0" НДС]]-Профильные_системы[[#This Row],["0" НДС]]*$U$1</f>
        <v>583.70000000000005</v>
      </c>
    </row>
    <row r="56" spans="1:19" x14ac:dyDescent="0.25">
      <c r="A56" s="1" t="s">
        <v>2</v>
      </c>
      <c r="B56" s="1" t="s">
        <v>11</v>
      </c>
      <c r="C56" s="1" t="s">
        <v>12</v>
      </c>
      <c r="D56">
        <v>750.47</v>
      </c>
      <c r="E56">
        <v>787.99199999999996</v>
      </c>
      <c r="F56">
        <v>656.66</v>
      </c>
      <c r="K56" s="364">
        <f t="array" ref="K56">Профильные_системы[[#This Row],[РРЦ Без НДС]]-Профильные_системы[[#This Row],[РРЦ Без НДС]]*$N$1</f>
        <v>750.47</v>
      </c>
      <c r="L56" s="364">
        <f t="array" ref="L56">Профильные_системы[[#This Row],[РРЦ с НДС]]-Профильные_системы[[#This Row],[РРЦ с НДС]]*$N$1</f>
        <v>787.99199999999996</v>
      </c>
      <c r="M56" s="364">
        <f t="array" ref="M56">Профильные_системы[[#This Row],["0" НДС]]-Профильные_системы[[#This Row],["0" НДС]]*$N$1</f>
        <v>656.66</v>
      </c>
      <c r="Q56">
        <f t="array" ref="Q56">Профильные_системы[[#This Row],[РРЦ Без НДС]]-Профильные_системы[[#This Row],[РРЦ Без НДС]]*$U$1</f>
        <v>750.47</v>
      </c>
      <c r="R56">
        <f t="array" ref="R56">Профильные_системы[[#This Row],[РРЦ с НДС]]-Профильные_системы[[#This Row],[РРЦ с НДС]]*$U$1</f>
        <v>787.99199999999996</v>
      </c>
      <c r="S56" s="1">
        <f t="array" ref="S56">Профильные_системы[[#This Row],["0" НДС]]-Профильные_системы[[#This Row],["0" НДС]]*$U$1</f>
        <v>656.66</v>
      </c>
    </row>
    <row r="57" spans="1:19" x14ac:dyDescent="0.25">
      <c r="A57" s="1" t="s">
        <v>382</v>
      </c>
      <c r="B57" s="1" t="s">
        <v>9</v>
      </c>
      <c r="C57" s="1" t="s">
        <v>2165</v>
      </c>
      <c r="D57">
        <v>4748.71</v>
      </c>
      <c r="E57">
        <v>4986.1440000000002</v>
      </c>
      <c r="F57">
        <v>4155.12</v>
      </c>
      <c r="K57" s="364">
        <f t="array" ref="K57">Профильные_системы[[#This Row],[РРЦ Без НДС]]-Профильные_системы[[#This Row],[РРЦ Без НДС]]*$N$1</f>
        <v>4748.71</v>
      </c>
      <c r="L57" s="364">
        <f t="array" ref="L57">Профильные_системы[[#This Row],[РРЦ с НДС]]-Профильные_системы[[#This Row],[РРЦ с НДС]]*$N$1</f>
        <v>4986.1440000000002</v>
      </c>
      <c r="M57" s="364">
        <f t="array" ref="M57">Профильные_системы[[#This Row],["0" НДС]]-Профильные_системы[[#This Row],["0" НДС]]*$N$1</f>
        <v>4155.12</v>
      </c>
      <c r="Q57">
        <f t="array" ref="Q57">Профильные_системы[[#This Row],[РРЦ Без НДС]]-Профильные_системы[[#This Row],[РРЦ Без НДС]]*$U$1</f>
        <v>4748.71</v>
      </c>
      <c r="R57">
        <f t="array" ref="R57">Профильные_системы[[#This Row],[РРЦ с НДС]]-Профильные_системы[[#This Row],[РРЦ с НДС]]*$U$1</f>
        <v>4986.1440000000002</v>
      </c>
      <c r="S57" s="1">
        <f t="array" ref="S57">Профильные_системы[[#This Row],["0" НДС]]-Профильные_системы[[#This Row],["0" НДС]]*$U$1</f>
        <v>4155.12</v>
      </c>
    </row>
    <row r="58" spans="1:19" x14ac:dyDescent="0.25">
      <c r="A58" s="1" t="s">
        <v>41</v>
      </c>
      <c r="B58" s="1" t="s">
        <v>9</v>
      </c>
      <c r="C58" s="1" t="s">
        <v>44</v>
      </c>
      <c r="D58">
        <v>2232.4699999999998</v>
      </c>
      <c r="E58">
        <v>2344.0920000000001</v>
      </c>
      <c r="F58">
        <v>1953.41</v>
      </c>
      <c r="K58" s="364">
        <f t="array" ref="K58">Профильные_системы[[#This Row],[РРЦ Без НДС]]-Профильные_системы[[#This Row],[РРЦ Без НДС]]*$N$1</f>
        <v>2232.4699999999998</v>
      </c>
      <c r="L58" s="364">
        <f t="array" ref="L58">Профильные_системы[[#This Row],[РРЦ с НДС]]-Профильные_системы[[#This Row],[РРЦ с НДС]]*$N$1</f>
        <v>2344.0920000000001</v>
      </c>
      <c r="M58" s="364">
        <f t="array" ref="M58">Профильные_системы[[#This Row],["0" НДС]]-Профильные_системы[[#This Row],["0" НДС]]*$N$1</f>
        <v>1953.41</v>
      </c>
      <c r="Q58">
        <f t="array" ref="Q58">Профильные_системы[[#This Row],[РРЦ Без НДС]]-Профильные_системы[[#This Row],[РРЦ Без НДС]]*$U$1</f>
        <v>2232.4699999999998</v>
      </c>
      <c r="R58">
        <f t="array" ref="R58">Профильные_системы[[#This Row],[РРЦ с НДС]]-Профильные_системы[[#This Row],[РРЦ с НДС]]*$U$1</f>
        <v>2344.0920000000001</v>
      </c>
      <c r="S58" s="1">
        <f t="array" ref="S58">Профильные_системы[[#This Row],["0" НДС]]-Профильные_системы[[#This Row],["0" НДС]]*$U$1</f>
        <v>1953.41</v>
      </c>
    </row>
    <row r="59" spans="1:19" x14ac:dyDescent="0.25">
      <c r="A59" s="1" t="s">
        <v>51</v>
      </c>
      <c r="B59" s="1" t="s">
        <v>9</v>
      </c>
      <c r="C59" s="1" t="s">
        <v>2166</v>
      </c>
      <c r="D59">
        <v>3516.93</v>
      </c>
      <c r="E59">
        <v>3692.7719999999999</v>
      </c>
      <c r="F59">
        <v>3077.31</v>
      </c>
      <c r="K59" s="364">
        <f t="array" ref="K59">Профильные_системы[[#This Row],[РРЦ Без НДС]]-Профильные_системы[[#This Row],[РРЦ Без НДС]]*$N$1</f>
        <v>3516.93</v>
      </c>
      <c r="L59" s="364">
        <f t="array" ref="L59">Профильные_системы[[#This Row],[РРЦ с НДС]]-Профильные_системы[[#This Row],[РРЦ с НДС]]*$N$1</f>
        <v>3692.7719999999999</v>
      </c>
      <c r="M59" s="364">
        <f t="array" ref="M59">Профильные_системы[[#This Row],["0" НДС]]-Профильные_системы[[#This Row],["0" НДС]]*$N$1</f>
        <v>3077.31</v>
      </c>
      <c r="Q59">
        <f t="array" ref="Q59">Профильные_системы[[#This Row],[РРЦ Без НДС]]-Профильные_системы[[#This Row],[РРЦ Без НДС]]*$U$1</f>
        <v>3516.93</v>
      </c>
      <c r="R59">
        <f t="array" ref="R59">Профильные_системы[[#This Row],[РРЦ с НДС]]-Профильные_системы[[#This Row],[РРЦ с НДС]]*$U$1</f>
        <v>3692.7719999999999</v>
      </c>
      <c r="S59" s="1">
        <f t="array" ref="S59">Профильные_системы[[#This Row],["0" НДС]]-Профильные_системы[[#This Row],["0" НДС]]*$U$1</f>
        <v>3077.31</v>
      </c>
    </row>
    <row r="60" spans="1:19" x14ac:dyDescent="0.25">
      <c r="A60" s="1" t="s">
        <v>57</v>
      </c>
      <c r="B60" s="1" t="s">
        <v>9</v>
      </c>
      <c r="C60" s="1" t="s">
        <v>64</v>
      </c>
      <c r="D60">
        <v>1026.99</v>
      </c>
      <c r="E60">
        <v>1078.3440000000001</v>
      </c>
      <c r="F60">
        <v>898.62</v>
      </c>
      <c r="K60" s="364">
        <f t="array" ref="K60">Профильные_системы[[#This Row],[РРЦ Без НДС]]-Профильные_системы[[#This Row],[РРЦ Без НДС]]*$N$1</f>
        <v>1026.99</v>
      </c>
      <c r="L60" s="364">
        <f t="array" ref="L60">Профильные_системы[[#This Row],[РРЦ с НДС]]-Профильные_системы[[#This Row],[РРЦ с НДС]]*$N$1</f>
        <v>1078.3440000000001</v>
      </c>
      <c r="M60" s="364">
        <f t="array" ref="M60">Профильные_системы[[#This Row],["0" НДС]]-Профильные_системы[[#This Row],["0" НДС]]*$N$1</f>
        <v>898.62</v>
      </c>
      <c r="Q60">
        <f t="array" ref="Q60">Профильные_системы[[#This Row],[РРЦ Без НДС]]-Профильные_системы[[#This Row],[РРЦ Без НДС]]*$U$1</f>
        <v>1026.99</v>
      </c>
      <c r="R60">
        <f t="array" ref="R60">Профильные_системы[[#This Row],[РРЦ с НДС]]-Профильные_системы[[#This Row],[РРЦ с НДС]]*$U$1</f>
        <v>1078.3440000000001</v>
      </c>
      <c r="S60" s="1">
        <f t="array" ref="S60">Профильные_системы[[#This Row],["0" НДС]]-Профильные_системы[[#This Row],["0" НДС]]*$U$1</f>
        <v>898.62</v>
      </c>
    </row>
    <row r="61" spans="1:19" x14ac:dyDescent="0.25">
      <c r="A61" s="1" t="s">
        <v>66</v>
      </c>
      <c r="B61" s="1" t="s">
        <v>9</v>
      </c>
      <c r="C61" s="1" t="s">
        <v>74</v>
      </c>
      <c r="D61">
        <v>1040.49</v>
      </c>
      <c r="E61">
        <v>1092.5160000000001</v>
      </c>
      <c r="F61">
        <v>910.43</v>
      </c>
      <c r="K61" s="364">
        <f t="array" ref="K61">Профильные_системы[[#This Row],[РРЦ Без НДС]]-Профильные_системы[[#This Row],[РРЦ Без НДС]]*$N$1</f>
        <v>1040.49</v>
      </c>
      <c r="L61" s="364">
        <f t="array" ref="L61">Профильные_системы[[#This Row],[РРЦ с НДС]]-Профильные_системы[[#This Row],[РРЦ с НДС]]*$N$1</f>
        <v>1092.5160000000001</v>
      </c>
      <c r="M61" s="364">
        <f t="array" ref="M61">Профильные_системы[[#This Row],["0" НДС]]-Профильные_системы[[#This Row],["0" НДС]]*$N$1</f>
        <v>910.43</v>
      </c>
      <c r="Q61">
        <f t="array" ref="Q61">Профильные_системы[[#This Row],[РРЦ Без НДС]]-Профильные_системы[[#This Row],[РРЦ Без НДС]]*$U$1</f>
        <v>1040.49</v>
      </c>
      <c r="R61">
        <f t="array" ref="R61">Профильные_системы[[#This Row],[РРЦ с НДС]]-Профильные_системы[[#This Row],[РРЦ с НДС]]*$U$1</f>
        <v>1092.5160000000001</v>
      </c>
      <c r="S61" s="1">
        <f t="array" ref="S61">Профильные_системы[[#This Row],["0" НДС]]-Профильные_системы[[#This Row],["0" НДС]]*$U$1</f>
        <v>910.43</v>
      </c>
    </row>
    <row r="62" spans="1:19" x14ac:dyDescent="0.25">
      <c r="A62" s="1" t="s">
        <v>136</v>
      </c>
      <c r="B62" s="1" t="s">
        <v>9</v>
      </c>
      <c r="C62" s="1" t="s">
        <v>1498</v>
      </c>
      <c r="D62">
        <v>2392.4</v>
      </c>
      <c r="E62">
        <v>2512.02</v>
      </c>
      <c r="F62">
        <v>2093.35</v>
      </c>
      <c r="K62" s="364">
        <f t="array" ref="K62">Профильные_системы[[#This Row],[РРЦ Без НДС]]-Профильные_системы[[#This Row],[РРЦ Без НДС]]*$N$1</f>
        <v>2392.4</v>
      </c>
      <c r="L62" s="364">
        <f t="array" ref="L62">Профильные_системы[[#This Row],[РРЦ с НДС]]-Профильные_системы[[#This Row],[РРЦ с НДС]]*$N$1</f>
        <v>2512.02</v>
      </c>
      <c r="M62" s="364">
        <f t="array" ref="M62">Профильные_системы[[#This Row],["0" НДС]]-Профильные_системы[[#This Row],["0" НДС]]*$N$1</f>
        <v>2093.35</v>
      </c>
      <c r="Q62">
        <f t="array" ref="Q62">Профильные_системы[[#This Row],[РРЦ Без НДС]]-Профильные_системы[[#This Row],[РРЦ Без НДС]]*$U$1</f>
        <v>2392.4</v>
      </c>
      <c r="R62">
        <f t="array" ref="R62">Профильные_системы[[#This Row],[РРЦ с НДС]]-Профильные_системы[[#This Row],[РРЦ с НДС]]*$U$1</f>
        <v>2512.02</v>
      </c>
      <c r="S62" s="1">
        <f t="array" ref="S62">Профильные_системы[[#This Row],["0" НДС]]-Профильные_системы[[#This Row],["0" НДС]]*$U$1</f>
        <v>2093.35</v>
      </c>
    </row>
    <row r="63" spans="1:19" x14ac:dyDescent="0.25">
      <c r="A63" s="1" t="s">
        <v>144</v>
      </c>
      <c r="B63" s="1" t="s">
        <v>9</v>
      </c>
      <c r="C63" s="1" t="s">
        <v>1499</v>
      </c>
      <c r="D63">
        <v>3267.18</v>
      </c>
      <c r="E63">
        <v>3430.5360000000001</v>
      </c>
      <c r="F63">
        <v>2858.78</v>
      </c>
      <c r="K63" s="364">
        <f t="array" ref="K63">Профильные_системы[[#This Row],[РРЦ Без НДС]]-Профильные_системы[[#This Row],[РРЦ Без НДС]]*$N$1</f>
        <v>3267.18</v>
      </c>
      <c r="L63" s="364">
        <f t="array" ref="L63">Профильные_системы[[#This Row],[РРЦ с НДС]]-Профильные_системы[[#This Row],[РРЦ с НДС]]*$N$1</f>
        <v>3430.5360000000001</v>
      </c>
      <c r="M63" s="364">
        <f t="array" ref="M63">Профильные_системы[[#This Row],["0" НДС]]-Профильные_системы[[#This Row],["0" НДС]]*$N$1</f>
        <v>2858.78</v>
      </c>
      <c r="Q63">
        <f t="array" ref="Q63">Профильные_системы[[#This Row],[РРЦ Без НДС]]-Профильные_системы[[#This Row],[РРЦ Без НДС]]*$U$1</f>
        <v>3267.18</v>
      </c>
      <c r="R63">
        <f t="array" ref="R63">Профильные_системы[[#This Row],[РРЦ с НДС]]-Профильные_системы[[#This Row],[РРЦ с НДС]]*$U$1</f>
        <v>3430.5360000000001</v>
      </c>
      <c r="S63" s="1">
        <f t="array" ref="S63">Профильные_системы[[#This Row],["0" НДС]]-Профильные_системы[[#This Row],["0" НДС]]*$U$1</f>
        <v>2858.78</v>
      </c>
    </row>
    <row r="64" spans="1:19" x14ac:dyDescent="0.25">
      <c r="A64" s="1" t="s">
        <v>82</v>
      </c>
      <c r="B64" s="1" t="s">
        <v>9</v>
      </c>
      <c r="C64" s="1" t="s">
        <v>85</v>
      </c>
      <c r="D64">
        <v>1041.54</v>
      </c>
      <c r="E64">
        <v>1093.6200000000001</v>
      </c>
      <c r="F64">
        <v>911.35</v>
      </c>
      <c r="K64" s="364">
        <f t="array" ref="K64">Профильные_системы[[#This Row],[РРЦ Без НДС]]-Профильные_системы[[#This Row],[РРЦ Без НДС]]*$N$1</f>
        <v>1041.54</v>
      </c>
      <c r="L64" s="364">
        <f t="array" ref="L64">Профильные_системы[[#This Row],[РРЦ с НДС]]-Профильные_системы[[#This Row],[РРЦ с НДС]]*$N$1</f>
        <v>1093.6200000000001</v>
      </c>
      <c r="M64" s="364">
        <f t="array" ref="M64">Профильные_системы[[#This Row],["0" НДС]]-Профильные_системы[[#This Row],["0" НДС]]*$N$1</f>
        <v>911.35</v>
      </c>
      <c r="Q64">
        <f t="array" ref="Q64">Профильные_системы[[#This Row],[РРЦ Без НДС]]-Профильные_системы[[#This Row],[РРЦ Без НДС]]*$U$1</f>
        <v>1041.54</v>
      </c>
      <c r="R64">
        <f t="array" ref="R64">Профильные_системы[[#This Row],[РРЦ с НДС]]-Профильные_системы[[#This Row],[РРЦ с НДС]]*$U$1</f>
        <v>1093.6200000000001</v>
      </c>
      <c r="S64" s="1">
        <f t="array" ref="S64">Профильные_системы[[#This Row],["0" НДС]]-Профильные_системы[[#This Row],["0" НДС]]*$U$1</f>
        <v>911.35</v>
      </c>
    </row>
    <row r="65" spans="1:19" x14ac:dyDescent="0.25">
      <c r="A65" s="1" t="s">
        <v>75</v>
      </c>
      <c r="B65" s="1" t="s">
        <v>9</v>
      </c>
      <c r="C65" s="1" t="s">
        <v>78</v>
      </c>
      <c r="D65">
        <v>697.4</v>
      </c>
      <c r="E65">
        <v>732.27600000000007</v>
      </c>
      <c r="F65">
        <v>610.23</v>
      </c>
      <c r="K65" s="364">
        <f t="array" ref="K65">Профильные_системы[[#This Row],[РРЦ Без НДС]]-Профильные_системы[[#This Row],[РРЦ Без НДС]]*$N$1</f>
        <v>697.4</v>
      </c>
      <c r="L65" s="364">
        <f t="array" ref="L65">Профильные_системы[[#This Row],[РРЦ с НДС]]-Профильные_системы[[#This Row],[РРЦ с НДС]]*$N$1</f>
        <v>732.27600000000007</v>
      </c>
      <c r="M65" s="364">
        <f t="array" ref="M65">Профильные_системы[[#This Row],["0" НДС]]-Профильные_системы[[#This Row],["0" НДС]]*$N$1</f>
        <v>610.23</v>
      </c>
      <c r="Q65">
        <f t="array" ref="Q65">Профильные_системы[[#This Row],[РРЦ Без НДС]]-Профильные_системы[[#This Row],[РРЦ Без НДС]]*$U$1</f>
        <v>697.4</v>
      </c>
      <c r="R65">
        <f t="array" ref="R65">Профильные_системы[[#This Row],[РРЦ с НДС]]-Профильные_системы[[#This Row],[РРЦ с НДС]]*$U$1</f>
        <v>732.27600000000007</v>
      </c>
      <c r="S65" s="1">
        <f t="array" ref="S65">Профильные_системы[[#This Row],["0" НДС]]-Профильные_системы[[#This Row],["0" НДС]]*$U$1</f>
        <v>610.23</v>
      </c>
    </row>
    <row r="66" spans="1:19" x14ac:dyDescent="0.25">
      <c r="A66" s="1" t="s">
        <v>2</v>
      </c>
      <c r="B66" s="1" t="s">
        <v>9</v>
      </c>
      <c r="C66" s="1" t="s">
        <v>10</v>
      </c>
      <c r="D66">
        <v>750.47</v>
      </c>
      <c r="E66">
        <v>787.99199999999996</v>
      </c>
      <c r="F66">
        <v>656.66</v>
      </c>
      <c r="K66" s="364">
        <f t="array" ref="K66">Профильные_системы[[#This Row],[РРЦ Без НДС]]-Профильные_системы[[#This Row],[РРЦ Без НДС]]*$N$1</f>
        <v>750.47</v>
      </c>
      <c r="L66" s="364">
        <f t="array" ref="L66">Профильные_системы[[#This Row],[РРЦ с НДС]]-Профильные_системы[[#This Row],[РРЦ с НДС]]*$N$1</f>
        <v>787.99199999999996</v>
      </c>
      <c r="M66" s="364">
        <f t="array" ref="M66">Профильные_системы[[#This Row],["0" НДС]]-Профильные_системы[[#This Row],["0" НДС]]*$N$1</f>
        <v>656.66</v>
      </c>
      <c r="Q66">
        <f t="array" ref="Q66">Профильные_системы[[#This Row],[РРЦ Без НДС]]-Профильные_системы[[#This Row],[РРЦ Без НДС]]*$U$1</f>
        <v>750.47</v>
      </c>
      <c r="R66">
        <f t="array" ref="R66">Профильные_системы[[#This Row],[РРЦ с НДС]]-Профильные_системы[[#This Row],[РРЦ с НДС]]*$U$1</f>
        <v>787.99199999999996</v>
      </c>
      <c r="S66" s="1">
        <f t="array" ref="S66">Профильные_системы[[#This Row],["0" НДС]]-Профильные_системы[[#This Row],["0" НДС]]*$U$1</f>
        <v>656.66</v>
      </c>
    </row>
    <row r="67" spans="1:19" x14ac:dyDescent="0.25">
      <c r="A67" s="1" t="s">
        <v>110</v>
      </c>
      <c r="B67" s="1" t="s">
        <v>13</v>
      </c>
      <c r="C67" s="1" t="s">
        <v>112</v>
      </c>
      <c r="D67">
        <v>2894.56</v>
      </c>
      <c r="E67">
        <v>3039.2879999999996</v>
      </c>
      <c r="F67">
        <v>2532.7399999999998</v>
      </c>
      <c r="K67" s="364">
        <f t="array" ref="K67">Профильные_системы[[#This Row],[РРЦ Без НДС]]-Профильные_системы[[#This Row],[РРЦ Без НДС]]*$N$1</f>
        <v>2894.56</v>
      </c>
      <c r="L67" s="364">
        <f t="array" ref="L67">Профильные_системы[[#This Row],[РРЦ с НДС]]-Профильные_системы[[#This Row],[РРЦ с НДС]]*$N$1</f>
        <v>3039.2879999999996</v>
      </c>
      <c r="M67" s="364">
        <f t="array" ref="M67">Профильные_системы[[#This Row],["0" НДС]]-Профильные_системы[[#This Row],["0" НДС]]*$N$1</f>
        <v>2532.7399999999998</v>
      </c>
      <c r="Q67">
        <f t="array" ref="Q67">Профильные_системы[[#This Row],[РРЦ Без НДС]]-Профильные_системы[[#This Row],[РРЦ Без НДС]]*$U$1</f>
        <v>2894.56</v>
      </c>
      <c r="R67">
        <f t="array" ref="R67">Профильные_системы[[#This Row],[РРЦ с НДС]]-Профильные_системы[[#This Row],[РРЦ с НДС]]*$U$1</f>
        <v>3039.2879999999996</v>
      </c>
      <c r="S67" s="1">
        <f t="array" ref="S67">Профильные_системы[[#This Row],["0" НДС]]-Профильные_системы[[#This Row],["0" НДС]]*$U$1</f>
        <v>2532.7399999999998</v>
      </c>
    </row>
    <row r="68" spans="1:19" x14ac:dyDescent="0.25">
      <c r="A68" s="1" t="s">
        <v>91</v>
      </c>
      <c r="B68" s="1" t="s">
        <v>13</v>
      </c>
      <c r="C68" s="1" t="s">
        <v>96</v>
      </c>
      <c r="D68">
        <v>3452.62</v>
      </c>
      <c r="E68">
        <v>3625.248</v>
      </c>
      <c r="F68">
        <v>3021.04</v>
      </c>
      <c r="K68" s="364">
        <f t="array" ref="K68">Профильные_системы[[#This Row],[РРЦ Без НДС]]-Профильные_системы[[#This Row],[РРЦ Без НДС]]*$N$1</f>
        <v>3452.62</v>
      </c>
      <c r="L68" s="364">
        <f t="array" ref="L68">Профильные_системы[[#This Row],[РРЦ с НДС]]-Профильные_системы[[#This Row],[РРЦ с НДС]]*$N$1</f>
        <v>3625.248</v>
      </c>
      <c r="M68" s="364">
        <f t="array" ref="M68">Профильные_системы[[#This Row],["0" НДС]]-Профильные_системы[[#This Row],["0" НДС]]*$N$1</f>
        <v>3021.04</v>
      </c>
      <c r="Q68">
        <f t="array" ref="Q68">Профильные_системы[[#This Row],[РРЦ Без НДС]]-Профильные_системы[[#This Row],[РРЦ Без НДС]]*$U$1</f>
        <v>3452.62</v>
      </c>
      <c r="R68">
        <f t="array" ref="R68">Профильные_системы[[#This Row],[РРЦ с НДС]]-Профильные_системы[[#This Row],[РРЦ с НДС]]*$U$1</f>
        <v>3625.248</v>
      </c>
      <c r="S68" s="1">
        <f t="array" ref="S68">Профильные_системы[[#This Row],["0" НДС]]-Профильные_системы[[#This Row],["0" НДС]]*$U$1</f>
        <v>3021.04</v>
      </c>
    </row>
    <row r="69" spans="1:19" x14ac:dyDescent="0.25">
      <c r="A69" s="1" t="s">
        <v>382</v>
      </c>
      <c r="B69" s="1" t="s">
        <v>13</v>
      </c>
      <c r="C69" s="1" t="s">
        <v>1681</v>
      </c>
      <c r="D69">
        <v>5059.34</v>
      </c>
      <c r="E69">
        <v>5312.3040000000001</v>
      </c>
      <c r="F69">
        <v>4426.92</v>
      </c>
      <c r="K69" s="364">
        <f t="array" ref="K69">Профильные_системы[[#This Row],[РРЦ Без НДС]]-Профильные_системы[[#This Row],[РРЦ Без НДС]]*$N$1</f>
        <v>5059.34</v>
      </c>
      <c r="L69" s="364">
        <f t="array" ref="L69">Профильные_системы[[#This Row],[РРЦ с НДС]]-Профильные_системы[[#This Row],[РРЦ с НДС]]*$N$1</f>
        <v>5312.3040000000001</v>
      </c>
      <c r="M69" s="364">
        <f t="array" ref="M69">Профильные_системы[[#This Row],["0" НДС]]-Профильные_системы[[#This Row],["0" НДС]]*$N$1</f>
        <v>4426.92</v>
      </c>
      <c r="Q69">
        <f t="array" ref="Q69">Профильные_системы[[#This Row],[РРЦ Без НДС]]-Профильные_системы[[#This Row],[РРЦ Без НДС]]*$U$1</f>
        <v>5059.34</v>
      </c>
      <c r="R69">
        <f t="array" ref="R69">Профильные_системы[[#This Row],[РРЦ с НДС]]-Профильные_системы[[#This Row],[РРЦ с НДС]]*$U$1</f>
        <v>5312.3040000000001</v>
      </c>
      <c r="S69" s="1">
        <f t="array" ref="S69">Профильные_системы[[#This Row],["0" НДС]]-Профильные_системы[[#This Row],["0" НДС]]*$U$1</f>
        <v>4426.92</v>
      </c>
    </row>
    <row r="70" spans="1:19" x14ac:dyDescent="0.25">
      <c r="A70" s="1" t="s">
        <v>41</v>
      </c>
      <c r="B70" s="1" t="s">
        <v>13</v>
      </c>
      <c r="C70" s="1" t="s">
        <v>43</v>
      </c>
      <c r="D70">
        <v>2380.5</v>
      </c>
      <c r="E70">
        <v>2499.5280000000002</v>
      </c>
      <c r="F70">
        <v>2082.94</v>
      </c>
      <c r="K70" s="364">
        <f t="array" ref="K70">Профильные_системы[[#This Row],[РРЦ Без НДС]]-Профильные_системы[[#This Row],[РРЦ Без НДС]]*$N$1</f>
        <v>2380.5</v>
      </c>
      <c r="L70" s="364">
        <f t="array" ref="L70">Профильные_системы[[#This Row],[РРЦ с НДС]]-Профильные_системы[[#This Row],[РРЦ с НДС]]*$N$1</f>
        <v>2499.5280000000002</v>
      </c>
      <c r="M70" s="364">
        <f t="array" ref="M70">Профильные_системы[[#This Row],["0" НДС]]-Профильные_системы[[#This Row],["0" НДС]]*$N$1</f>
        <v>2082.94</v>
      </c>
      <c r="Q70">
        <f t="array" ref="Q70">Профильные_системы[[#This Row],[РРЦ Без НДС]]-Профильные_системы[[#This Row],[РРЦ Без НДС]]*$U$1</f>
        <v>2380.5</v>
      </c>
      <c r="R70">
        <f t="array" ref="R70">Профильные_системы[[#This Row],[РРЦ с НДС]]-Профильные_системы[[#This Row],[РРЦ с НДС]]*$U$1</f>
        <v>2499.5280000000002</v>
      </c>
      <c r="S70" s="1">
        <f t="array" ref="S70">Профильные_системы[[#This Row],["0" НДС]]-Профильные_системы[[#This Row],["0" НДС]]*$U$1</f>
        <v>2082.94</v>
      </c>
    </row>
    <row r="71" spans="1:19" x14ac:dyDescent="0.25">
      <c r="A71" s="1" t="s">
        <v>124</v>
      </c>
      <c r="B71" s="1" t="s">
        <v>13</v>
      </c>
      <c r="C71" s="1" t="s">
        <v>1682</v>
      </c>
      <c r="D71">
        <v>1665.75</v>
      </c>
      <c r="E71">
        <v>1749.0360000000001</v>
      </c>
      <c r="F71">
        <v>1457.53</v>
      </c>
      <c r="K71" s="364">
        <f t="array" ref="K71">Профильные_системы[[#This Row],[РРЦ Без НДС]]-Профильные_системы[[#This Row],[РРЦ Без НДС]]*$N$1</f>
        <v>1665.75</v>
      </c>
      <c r="L71" s="364">
        <f t="array" ref="L71">Профильные_системы[[#This Row],[РРЦ с НДС]]-Профильные_системы[[#This Row],[РРЦ с НДС]]*$N$1</f>
        <v>1749.0360000000001</v>
      </c>
      <c r="M71" s="364">
        <f t="array" ref="M71">Профильные_системы[[#This Row],["0" НДС]]-Профильные_системы[[#This Row],["0" НДС]]*$N$1</f>
        <v>1457.53</v>
      </c>
      <c r="Q71">
        <f t="array" ref="Q71">Профильные_системы[[#This Row],[РРЦ Без НДС]]-Профильные_системы[[#This Row],[РРЦ Без НДС]]*$U$1</f>
        <v>1665.75</v>
      </c>
      <c r="R71">
        <f t="array" ref="R71">Профильные_системы[[#This Row],[РРЦ с НДС]]-Профильные_системы[[#This Row],[РРЦ с НДС]]*$U$1</f>
        <v>1749.0360000000001</v>
      </c>
      <c r="S71" s="1">
        <f t="array" ref="S71">Профильные_системы[[#This Row],["0" НДС]]-Профильные_системы[[#This Row],["0" НДС]]*$U$1</f>
        <v>1457.53</v>
      </c>
    </row>
    <row r="72" spans="1:19" x14ac:dyDescent="0.25">
      <c r="A72" s="1" t="s">
        <v>126</v>
      </c>
      <c r="B72" s="1" t="s">
        <v>13</v>
      </c>
      <c r="C72" s="1" t="s">
        <v>1683</v>
      </c>
      <c r="D72">
        <v>3334.46</v>
      </c>
      <c r="E72">
        <v>3501.1800000000003</v>
      </c>
      <c r="F72">
        <v>2917.65</v>
      </c>
      <c r="K72" s="364">
        <f t="array" ref="K72">Профильные_системы[[#This Row],[РРЦ Без НДС]]-Профильные_системы[[#This Row],[РРЦ Без НДС]]*$N$1</f>
        <v>3334.46</v>
      </c>
      <c r="L72" s="364">
        <f t="array" ref="L72">Профильные_системы[[#This Row],[РРЦ с НДС]]-Профильные_системы[[#This Row],[РРЦ с НДС]]*$N$1</f>
        <v>3501.1800000000003</v>
      </c>
      <c r="M72" s="364">
        <f t="array" ref="M72">Профильные_системы[[#This Row],["0" НДС]]-Профильные_системы[[#This Row],["0" НДС]]*$N$1</f>
        <v>2917.65</v>
      </c>
      <c r="Q72">
        <f t="array" ref="Q72">Профильные_системы[[#This Row],[РРЦ Без НДС]]-Профильные_системы[[#This Row],[РРЦ Без НДС]]*$U$1</f>
        <v>3334.46</v>
      </c>
      <c r="R72">
        <f t="array" ref="R72">Профильные_системы[[#This Row],[РРЦ с НДС]]-Профильные_системы[[#This Row],[РРЦ с НДС]]*$U$1</f>
        <v>3501.1800000000003</v>
      </c>
      <c r="S72" s="1">
        <f t="array" ref="S72">Профильные_системы[[#This Row],["0" НДС]]-Профильные_системы[[#This Row],["0" НДС]]*$U$1</f>
        <v>2917.65</v>
      </c>
    </row>
    <row r="73" spans="1:19" x14ac:dyDescent="0.25">
      <c r="A73" s="1" t="s">
        <v>51</v>
      </c>
      <c r="B73" s="1" t="s">
        <v>13</v>
      </c>
      <c r="C73" s="1" t="s">
        <v>53</v>
      </c>
      <c r="D73">
        <v>3747.96</v>
      </c>
      <c r="E73">
        <v>3935.3639999999996</v>
      </c>
      <c r="F73">
        <v>3279.47</v>
      </c>
      <c r="K73" s="364">
        <f t="array" ref="K73">Профильные_системы[[#This Row],[РРЦ Без НДС]]-Профильные_системы[[#This Row],[РРЦ Без НДС]]*$N$1</f>
        <v>3747.96</v>
      </c>
      <c r="L73" s="364">
        <f t="array" ref="L73">Профильные_системы[[#This Row],[РРЦ с НДС]]-Профильные_системы[[#This Row],[РРЦ с НДС]]*$N$1</f>
        <v>3935.3639999999996</v>
      </c>
      <c r="M73" s="364">
        <f t="array" ref="M73">Профильные_системы[[#This Row],["0" НДС]]-Профильные_системы[[#This Row],["0" НДС]]*$N$1</f>
        <v>3279.47</v>
      </c>
      <c r="Q73">
        <f t="array" ref="Q73">Профильные_системы[[#This Row],[РРЦ Без НДС]]-Профильные_системы[[#This Row],[РРЦ Без НДС]]*$U$1</f>
        <v>3747.96</v>
      </c>
      <c r="R73">
        <f t="array" ref="R73">Профильные_системы[[#This Row],[РРЦ с НДС]]-Профильные_системы[[#This Row],[РРЦ с НДС]]*$U$1</f>
        <v>3935.3639999999996</v>
      </c>
      <c r="S73" s="1">
        <f t="array" ref="S73">Профильные_системы[[#This Row],["0" НДС]]-Профильные_системы[[#This Row],["0" НДС]]*$U$1</f>
        <v>3279.47</v>
      </c>
    </row>
    <row r="74" spans="1:19" x14ac:dyDescent="0.25">
      <c r="A74" s="1" t="s">
        <v>57</v>
      </c>
      <c r="B74" s="1" t="s">
        <v>13</v>
      </c>
      <c r="C74" s="1" t="s">
        <v>58</v>
      </c>
      <c r="D74">
        <v>1095.7</v>
      </c>
      <c r="E74">
        <v>1150.4880000000001</v>
      </c>
      <c r="F74">
        <v>958.74</v>
      </c>
      <c r="K74" s="364">
        <f t="array" ref="K74">Профильные_системы[[#This Row],[РРЦ Без НДС]]-Профильные_системы[[#This Row],[РРЦ Без НДС]]*$N$1</f>
        <v>1095.7</v>
      </c>
      <c r="L74" s="364">
        <f t="array" ref="L74">Профильные_системы[[#This Row],[РРЦ с НДС]]-Профильные_системы[[#This Row],[РРЦ с НДС]]*$N$1</f>
        <v>1150.4880000000001</v>
      </c>
      <c r="M74" s="364">
        <f t="array" ref="M74">Профильные_системы[[#This Row],["0" НДС]]-Профильные_системы[[#This Row],["0" НДС]]*$N$1</f>
        <v>958.74</v>
      </c>
      <c r="Q74">
        <f t="array" ref="Q74">Профильные_системы[[#This Row],[РРЦ Без НДС]]-Профильные_системы[[#This Row],[РРЦ Без НДС]]*$U$1</f>
        <v>1095.7</v>
      </c>
      <c r="R74">
        <f t="array" ref="R74">Профильные_системы[[#This Row],[РРЦ с НДС]]-Профильные_системы[[#This Row],[РРЦ с НДС]]*$U$1</f>
        <v>1150.4880000000001</v>
      </c>
      <c r="S74" s="1">
        <f t="array" ref="S74">Профильные_системы[[#This Row],["0" НДС]]-Профильные_системы[[#This Row],["0" НДС]]*$U$1</f>
        <v>958.74</v>
      </c>
    </row>
    <row r="75" spans="1:19" x14ac:dyDescent="0.25">
      <c r="A75" s="1" t="s">
        <v>129</v>
      </c>
      <c r="B75" s="1" t="s">
        <v>13</v>
      </c>
      <c r="C75" s="1" t="s">
        <v>1364</v>
      </c>
      <c r="D75">
        <v>2297.81</v>
      </c>
      <c r="E75">
        <v>2412.6959999999999</v>
      </c>
      <c r="F75">
        <v>2010.58</v>
      </c>
      <c r="K75" s="364">
        <f t="array" ref="K75">Профильные_системы[[#This Row],[РРЦ Без НДС]]-Профильные_системы[[#This Row],[РРЦ Без НДС]]*$N$1</f>
        <v>2297.81</v>
      </c>
      <c r="L75" s="364">
        <f t="array" ref="L75">Профильные_системы[[#This Row],[РРЦ с НДС]]-Профильные_системы[[#This Row],[РРЦ с НДС]]*$N$1</f>
        <v>2412.6959999999999</v>
      </c>
      <c r="M75" s="364">
        <f t="array" ref="M75">Профильные_системы[[#This Row],["0" НДС]]-Профильные_системы[[#This Row],["0" НДС]]*$N$1</f>
        <v>2010.58</v>
      </c>
      <c r="Q75">
        <f t="array" ref="Q75">Профильные_системы[[#This Row],[РРЦ Без НДС]]-Профильные_системы[[#This Row],[РРЦ Без НДС]]*$U$1</f>
        <v>2297.81</v>
      </c>
      <c r="R75">
        <f t="array" ref="R75">Профильные_системы[[#This Row],[РРЦ с НДС]]-Профильные_системы[[#This Row],[РРЦ с НДС]]*$U$1</f>
        <v>2412.6959999999999</v>
      </c>
      <c r="S75" s="1">
        <f t="array" ref="S75">Профильные_системы[[#This Row],["0" НДС]]-Профильные_системы[[#This Row],["0" НДС]]*$U$1</f>
        <v>2010.58</v>
      </c>
    </row>
    <row r="76" spans="1:19" x14ac:dyDescent="0.25">
      <c r="A76" s="1" t="s">
        <v>130</v>
      </c>
      <c r="B76" s="1" t="s">
        <v>13</v>
      </c>
      <c r="C76" s="1" t="s">
        <v>135</v>
      </c>
      <c r="D76">
        <v>1166.5899999999999</v>
      </c>
      <c r="E76">
        <v>1224.924</v>
      </c>
      <c r="F76">
        <v>1020.77</v>
      </c>
      <c r="K76" s="364">
        <f t="array" ref="K76">Профильные_системы[[#This Row],[РРЦ Без НДС]]-Профильные_системы[[#This Row],[РРЦ Без НДС]]*$N$1</f>
        <v>1166.5899999999999</v>
      </c>
      <c r="L76" s="364">
        <f t="array" ref="L76">Профильные_системы[[#This Row],[РРЦ с НДС]]-Профильные_системы[[#This Row],[РРЦ с НДС]]*$N$1</f>
        <v>1224.924</v>
      </c>
      <c r="M76" s="364">
        <f t="array" ref="M76">Профильные_системы[[#This Row],["0" НДС]]-Профильные_системы[[#This Row],["0" НДС]]*$N$1</f>
        <v>1020.77</v>
      </c>
      <c r="Q76">
        <f t="array" ref="Q76">Профильные_системы[[#This Row],[РРЦ Без НДС]]-Профильные_системы[[#This Row],[РРЦ Без НДС]]*$U$1</f>
        <v>1166.5899999999999</v>
      </c>
      <c r="R76">
        <f t="array" ref="R76">Профильные_системы[[#This Row],[РРЦ с НДС]]-Профильные_системы[[#This Row],[РРЦ с НДС]]*$U$1</f>
        <v>1224.924</v>
      </c>
      <c r="S76" s="1">
        <f t="array" ref="S76">Профильные_системы[[#This Row],["0" НДС]]-Профильные_системы[[#This Row],["0" НДС]]*$U$1</f>
        <v>1020.77</v>
      </c>
    </row>
    <row r="77" spans="1:19" x14ac:dyDescent="0.25">
      <c r="A77" s="1" t="s">
        <v>66</v>
      </c>
      <c r="B77" s="1" t="s">
        <v>13</v>
      </c>
      <c r="C77" s="1" t="s">
        <v>67</v>
      </c>
      <c r="D77">
        <v>1116.4100000000001</v>
      </c>
      <c r="E77">
        <v>1172.232</v>
      </c>
      <c r="F77">
        <v>976.86</v>
      </c>
      <c r="K77" s="364">
        <f t="array" ref="K77">Профильные_системы[[#This Row],[РРЦ Без НДС]]-Профильные_системы[[#This Row],[РРЦ Без НДС]]*$N$1</f>
        <v>1116.4100000000001</v>
      </c>
      <c r="L77" s="364">
        <f t="array" ref="L77">Профильные_системы[[#This Row],[РРЦ с НДС]]-Профильные_системы[[#This Row],[РРЦ с НДС]]*$N$1</f>
        <v>1172.232</v>
      </c>
      <c r="M77" s="364">
        <f t="array" ref="M77">Профильные_системы[[#This Row],["0" НДС]]-Профильные_системы[[#This Row],["0" НДС]]*$N$1</f>
        <v>976.86</v>
      </c>
      <c r="Q77">
        <f t="array" ref="Q77">Профильные_системы[[#This Row],[РРЦ Без НДС]]-Профильные_системы[[#This Row],[РРЦ Без НДС]]*$U$1</f>
        <v>1116.4100000000001</v>
      </c>
      <c r="R77">
        <f t="array" ref="R77">Профильные_системы[[#This Row],[РРЦ с НДС]]-Профильные_системы[[#This Row],[РРЦ с НДС]]*$U$1</f>
        <v>1172.232</v>
      </c>
      <c r="S77" s="1">
        <f t="array" ref="S77">Профильные_системы[[#This Row],["0" НДС]]-Профильные_системы[[#This Row],["0" НДС]]*$U$1</f>
        <v>976.86</v>
      </c>
    </row>
    <row r="78" spans="1:19" x14ac:dyDescent="0.25">
      <c r="A78" s="1" t="s">
        <v>136</v>
      </c>
      <c r="B78" s="1" t="s">
        <v>13</v>
      </c>
      <c r="C78" s="1" t="s">
        <v>143</v>
      </c>
      <c r="D78">
        <v>2448.37</v>
      </c>
      <c r="E78">
        <v>2570.7840000000001</v>
      </c>
      <c r="F78">
        <v>2142.3200000000002</v>
      </c>
      <c r="K78" s="364">
        <f t="array" ref="K78">Профильные_системы[[#This Row],[РРЦ Без НДС]]-Профильные_системы[[#This Row],[РРЦ Без НДС]]*$N$1</f>
        <v>2448.37</v>
      </c>
      <c r="L78" s="364">
        <f t="array" ref="L78">Профильные_системы[[#This Row],[РРЦ с НДС]]-Профильные_системы[[#This Row],[РРЦ с НДС]]*$N$1</f>
        <v>2570.7840000000001</v>
      </c>
      <c r="M78" s="364">
        <f t="array" ref="M78">Профильные_системы[[#This Row],["0" НДС]]-Профильные_системы[[#This Row],["0" НДС]]*$N$1</f>
        <v>2142.3200000000002</v>
      </c>
      <c r="Q78">
        <f t="array" ref="Q78">Профильные_системы[[#This Row],[РРЦ Без НДС]]-Профильные_системы[[#This Row],[РРЦ Без НДС]]*$U$1</f>
        <v>2448.37</v>
      </c>
      <c r="R78">
        <f t="array" ref="R78">Профильные_системы[[#This Row],[РРЦ с НДС]]-Профильные_системы[[#This Row],[РРЦ с НДС]]*$U$1</f>
        <v>2570.7840000000001</v>
      </c>
      <c r="S78" s="1">
        <f t="array" ref="S78">Профильные_системы[[#This Row],["0" НДС]]-Профильные_системы[[#This Row],["0" НДС]]*$U$1</f>
        <v>2142.3200000000002</v>
      </c>
    </row>
    <row r="79" spans="1:19" x14ac:dyDescent="0.25">
      <c r="A79" s="1" t="s">
        <v>144</v>
      </c>
      <c r="B79" s="1" t="s">
        <v>13</v>
      </c>
      <c r="C79" s="1" t="s">
        <v>147</v>
      </c>
      <c r="D79">
        <v>3337.18</v>
      </c>
      <c r="E79">
        <v>3504.0360000000001</v>
      </c>
      <c r="F79">
        <v>2920.03</v>
      </c>
      <c r="K79" s="364">
        <f t="array" ref="K79">Профильные_системы[[#This Row],[РРЦ Без НДС]]-Профильные_системы[[#This Row],[РРЦ Без НДС]]*$N$1</f>
        <v>3337.18</v>
      </c>
      <c r="L79" s="364">
        <f t="array" ref="L79">Профильные_системы[[#This Row],[РРЦ с НДС]]-Профильные_системы[[#This Row],[РРЦ с НДС]]*$N$1</f>
        <v>3504.0360000000001</v>
      </c>
      <c r="M79" s="364">
        <f t="array" ref="M79">Профильные_системы[[#This Row],["0" НДС]]-Профильные_системы[[#This Row],["0" НДС]]*$N$1</f>
        <v>2920.03</v>
      </c>
      <c r="Q79">
        <f t="array" ref="Q79">Профильные_системы[[#This Row],[РРЦ Без НДС]]-Профильные_системы[[#This Row],[РРЦ Без НДС]]*$U$1</f>
        <v>3337.18</v>
      </c>
      <c r="R79">
        <f t="array" ref="R79">Профильные_системы[[#This Row],[РРЦ с НДС]]-Профильные_системы[[#This Row],[РРЦ с НДС]]*$U$1</f>
        <v>3504.0360000000001</v>
      </c>
      <c r="S79" s="1">
        <f t="array" ref="S79">Профильные_системы[[#This Row],["0" НДС]]-Профильные_системы[[#This Row],["0" НДС]]*$U$1</f>
        <v>2920.03</v>
      </c>
    </row>
    <row r="80" spans="1:19" x14ac:dyDescent="0.25">
      <c r="A80" s="1" t="s">
        <v>82</v>
      </c>
      <c r="B80" s="1" t="s">
        <v>13</v>
      </c>
      <c r="C80" s="1" t="s">
        <v>84</v>
      </c>
      <c r="D80">
        <v>1085.68</v>
      </c>
      <c r="E80">
        <v>1139.9639999999999</v>
      </c>
      <c r="F80">
        <v>949.97</v>
      </c>
      <c r="K80" s="364">
        <f t="array" ref="K80">Профильные_системы[[#This Row],[РРЦ Без НДС]]-Профильные_системы[[#This Row],[РРЦ Без НДС]]*$N$1</f>
        <v>1085.68</v>
      </c>
      <c r="L80" s="364">
        <f t="array" ref="L80">Профильные_системы[[#This Row],[РРЦ с НДС]]-Профильные_системы[[#This Row],[РРЦ с НДС]]*$N$1</f>
        <v>1139.9639999999999</v>
      </c>
      <c r="M80" s="364">
        <f t="array" ref="M80">Профильные_системы[[#This Row],["0" НДС]]-Профильные_системы[[#This Row],["0" НДС]]*$N$1</f>
        <v>949.97</v>
      </c>
      <c r="Q80">
        <f t="array" ref="Q80">Профильные_системы[[#This Row],[РРЦ Без НДС]]-Профильные_системы[[#This Row],[РРЦ Без НДС]]*$U$1</f>
        <v>1085.68</v>
      </c>
      <c r="R80">
        <f t="array" ref="R80">Профильные_системы[[#This Row],[РРЦ с НДС]]-Профильные_системы[[#This Row],[РРЦ с НДС]]*$U$1</f>
        <v>1139.9639999999999</v>
      </c>
      <c r="S80" s="1">
        <f t="array" ref="S80">Профильные_системы[[#This Row],["0" НДС]]-Профильные_системы[[#This Row],["0" НДС]]*$U$1</f>
        <v>949.97</v>
      </c>
    </row>
    <row r="81" spans="1:19" x14ac:dyDescent="0.25">
      <c r="A81" s="1" t="s">
        <v>110</v>
      </c>
      <c r="B81" s="1" t="s">
        <v>29</v>
      </c>
      <c r="C81" s="1" t="s">
        <v>111</v>
      </c>
      <c r="D81">
        <v>2832.68</v>
      </c>
      <c r="E81">
        <v>2974.3199999999997</v>
      </c>
      <c r="F81">
        <v>2478.6</v>
      </c>
      <c r="K81" s="364">
        <f t="array" ref="K81">Профильные_системы[[#This Row],[РРЦ Без НДС]]-Профильные_системы[[#This Row],[РРЦ Без НДС]]*$N$1</f>
        <v>2832.68</v>
      </c>
      <c r="L81" s="364">
        <f t="array" ref="L81">Профильные_системы[[#This Row],[РРЦ с НДС]]-Профильные_системы[[#This Row],[РРЦ с НДС]]*$N$1</f>
        <v>2974.3199999999997</v>
      </c>
      <c r="M81" s="364">
        <f t="array" ref="M81">Профильные_системы[[#This Row],["0" НДС]]-Профильные_системы[[#This Row],["0" НДС]]*$N$1</f>
        <v>2478.6</v>
      </c>
      <c r="Q81">
        <f t="array" ref="Q81">Профильные_системы[[#This Row],[РРЦ Без НДС]]-Профильные_системы[[#This Row],[РРЦ Без НДС]]*$U$1</f>
        <v>2832.68</v>
      </c>
      <c r="R81">
        <f t="array" ref="R81">Профильные_системы[[#This Row],[РРЦ с НДС]]-Профильные_системы[[#This Row],[РРЦ с НДС]]*$U$1</f>
        <v>2974.3199999999997</v>
      </c>
      <c r="S81" s="1">
        <f t="array" ref="S81">Профильные_системы[[#This Row],["0" НДС]]-Профильные_системы[[#This Row],["0" НДС]]*$U$1</f>
        <v>2478.6</v>
      </c>
    </row>
    <row r="82" spans="1:19" x14ac:dyDescent="0.25">
      <c r="A82" s="1" t="s">
        <v>91</v>
      </c>
      <c r="B82" s="1" t="s">
        <v>29</v>
      </c>
      <c r="C82" s="1" t="s">
        <v>98</v>
      </c>
      <c r="D82">
        <v>3376.46</v>
      </c>
      <c r="E82">
        <v>3545.28</v>
      </c>
      <c r="F82">
        <v>2954.4</v>
      </c>
      <c r="K82" s="364">
        <f t="array" ref="K82">Профильные_системы[[#This Row],[РРЦ Без НДС]]-Профильные_системы[[#This Row],[РРЦ Без НДС]]*$N$1</f>
        <v>3376.46</v>
      </c>
      <c r="L82" s="364">
        <f t="array" ref="L82">Профильные_системы[[#This Row],[РРЦ с НДС]]-Профильные_системы[[#This Row],[РРЦ с НДС]]*$N$1</f>
        <v>3545.28</v>
      </c>
      <c r="M82" s="364">
        <f t="array" ref="M82">Профильные_системы[[#This Row],["0" НДС]]-Профильные_системы[[#This Row],["0" НДС]]*$N$1</f>
        <v>2954.4</v>
      </c>
      <c r="Q82">
        <f t="array" ref="Q82">Профильные_системы[[#This Row],[РРЦ Без НДС]]-Профильные_системы[[#This Row],[РРЦ Без НДС]]*$U$1</f>
        <v>3376.46</v>
      </c>
      <c r="R82">
        <f t="array" ref="R82">Профильные_системы[[#This Row],[РРЦ с НДС]]-Профильные_системы[[#This Row],[РРЦ с НДС]]*$U$1</f>
        <v>3545.28</v>
      </c>
      <c r="S82" s="1">
        <f t="array" ref="S82">Профильные_системы[[#This Row],["0" НДС]]-Профильные_системы[[#This Row],["0" НДС]]*$U$1</f>
        <v>2954.4</v>
      </c>
    </row>
    <row r="83" spans="1:19" x14ac:dyDescent="0.25">
      <c r="A83" s="1" t="s">
        <v>382</v>
      </c>
      <c r="B83" s="1" t="s">
        <v>29</v>
      </c>
      <c r="C83" s="1" t="s">
        <v>30</v>
      </c>
      <c r="D83">
        <v>4950.59</v>
      </c>
      <c r="E83">
        <v>5198.1240000000007</v>
      </c>
      <c r="F83">
        <v>4331.7700000000004</v>
      </c>
      <c r="K83" s="364">
        <f t="array" ref="K83">Профильные_системы[[#This Row],[РРЦ Без НДС]]-Профильные_системы[[#This Row],[РРЦ Без НДС]]*$N$1</f>
        <v>4950.59</v>
      </c>
      <c r="L83" s="364">
        <f t="array" ref="L83">Профильные_системы[[#This Row],[РРЦ с НДС]]-Профильные_системы[[#This Row],[РРЦ с НДС]]*$N$1</f>
        <v>5198.1240000000007</v>
      </c>
      <c r="M83" s="364">
        <f t="array" ref="M83">Профильные_системы[[#This Row],["0" НДС]]-Профильные_системы[[#This Row],["0" НДС]]*$N$1</f>
        <v>4331.7700000000004</v>
      </c>
      <c r="Q83">
        <f t="array" ref="Q83">Профильные_системы[[#This Row],[РРЦ Без НДС]]-Профильные_системы[[#This Row],[РРЦ Без НДС]]*$U$1</f>
        <v>4950.59</v>
      </c>
      <c r="R83">
        <f t="array" ref="R83">Профильные_системы[[#This Row],[РРЦ с НДС]]-Профильные_системы[[#This Row],[РРЦ с НДС]]*$U$1</f>
        <v>5198.1240000000007</v>
      </c>
      <c r="S83" s="1">
        <f t="array" ref="S83">Профильные_системы[[#This Row],["0" НДС]]-Профильные_системы[[#This Row],["0" НДС]]*$U$1</f>
        <v>4331.7700000000004</v>
      </c>
    </row>
    <row r="84" spans="1:19" x14ac:dyDescent="0.25">
      <c r="A84" s="1" t="s">
        <v>41</v>
      </c>
      <c r="B84" s="1" t="s">
        <v>29</v>
      </c>
      <c r="C84" s="1" t="s">
        <v>42</v>
      </c>
      <c r="D84">
        <v>2328.9699999999998</v>
      </c>
      <c r="E84">
        <v>2445.42</v>
      </c>
      <c r="F84">
        <v>2037.85</v>
      </c>
      <c r="K84" s="364">
        <f t="array" ref="K84">Профильные_системы[[#This Row],[РРЦ Без НДС]]-Профильные_системы[[#This Row],[РРЦ Без НДС]]*$N$1</f>
        <v>2328.9699999999998</v>
      </c>
      <c r="L84" s="364">
        <f t="array" ref="L84">Профильные_системы[[#This Row],[РРЦ с НДС]]-Профильные_системы[[#This Row],[РРЦ с НДС]]*$N$1</f>
        <v>2445.42</v>
      </c>
      <c r="M84" s="364">
        <f t="array" ref="M84">Профильные_системы[[#This Row],["0" НДС]]-Профильные_системы[[#This Row],["0" НДС]]*$N$1</f>
        <v>2037.85</v>
      </c>
      <c r="Q84">
        <f t="array" ref="Q84">Профильные_системы[[#This Row],[РРЦ Без НДС]]-Профильные_системы[[#This Row],[РРЦ Без НДС]]*$U$1</f>
        <v>2328.9699999999998</v>
      </c>
      <c r="R84">
        <f t="array" ref="R84">Профильные_системы[[#This Row],[РРЦ с НДС]]-Профильные_системы[[#This Row],[РРЦ с НДС]]*$U$1</f>
        <v>2445.42</v>
      </c>
      <c r="S84" s="1">
        <f t="array" ref="S84">Профильные_системы[[#This Row],["0" НДС]]-Профильные_системы[[#This Row],["0" НДС]]*$U$1</f>
        <v>2037.85</v>
      </c>
    </row>
    <row r="85" spans="1:19" x14ac:dyDescent="0.25">
      <c r="A85" s="1" t="s">
        <v>124</v>
      </c>
      <c r="B85" s="1" t="s">
        <v>29</v>
      </c>
      <c r="C85" s="1" t="s">
        <v>125</v>
      </c>
      <c r="D85">
        <v>1632.69</v>
      </c>
      <c r="E85">
        <v>1714.32</v>
      </c>
      <c r="F85">
        <v>1428.6</v>
      </c>
      <c r="K85" s="364">
        <f t="array" ref="K85">Профильные_системы[[#This Row],[РРЦ Без НДС]]-Профильные_системы[[#This Row],[РРЦ Без НДС]]*$N$1</f>
        <v>1632.69</v>
      </c>
      <c r="L85" s="364">
        <f t="array" ref="L85">Профильные_системы[[#This Row],[РРЦ с НДС]]-Профильные_системы[[#This Row],[РРЦ с НДС]]*$N$1</f>
        <v>1714.32</v>
      </c>
      <c r="M85" s="364">
        <f t="array" ref="M85">Профильные_системы[[#This Row],["0" НДС]]-Профильные_системы[[#This Row],["0" НДС]]*$N$1</f>
        <v>1428.6</v>
      </c>
      <c r="Q85">
        <f t="array" ref="Q85">Профильные_системы[[#This Row],[РРЦ Без НДС]]-Профильные_системы[[#This Row],[РРЦ Без НДС]]*$U$1</f>
        <v>1632.69</v>
      </c>
      <c r="R85">
        <f t="array" ref="R85">Профильные_системы[[#This Row],[РРЦ с НДС]]-Профильные_системы[[#This Row],[РРЦ с НДС]]*$U$1</f>
        <v>1714.32</v>
      </c>
      <c r="S85" s="1">
        <f t="array" ref="S85">Профильные_системы[[#This Row],["0" НДС]]-Профильные_системы[[#This Row],["0" НДС]]*$U$1</f>
        <v>1428.6</v>
      </c>
    </row>
    <row r="86" spans="1:19" x14ac:dyDescent="0.25">
      <c r="A86" s="1" t="s">
        <v>126</v>
      </c>
      <c r="B86" s="1" t="s">
        <v>29</v>
      </c>
      <c r="C86" s="1" t="s">
        <v>128</v>
      </c>
      <c r="D86">
        <v>3259.41</v>
      </c>
      <c r="E86">
        <v>3422.3760000000002</v>
      </c>
      <c r="F86">
        <v>2851.98</v>
      </c>
      <c r="K86" s="364">
        <f t="array" ref="K86">Профильные_системы[[#This Row],[РРЦ Без НДС]]-Профильные_системы[[#This Row],[РРЦ Без НДС]]*$N$1</f>
        <v>3259.41</v>
      </c>
      <c r="L86" s="364">
        <f t="array" ref="L86">Профильные_системы[[#This Row],[РРЦ с НДС]]-Профильные_системы[[#This Row],[РРЦ с НДС]]*$N$1</f>
        <v>3422.3760000000002</v>
      </c>
      <c r="M86" s="364">
        <f t="array" ref="M86">Профильные_системы[[#This Row],["0" НДС]]-Профильные_системы[[#This Row],["0" НДС]]*$N$1</f>
        <v>2851.98</v>
      </c>
      <c r="Q86">
        <f t="array" ref="Q86">Профильные_системы[[#This Row],[РРЦ Без НДС]]-Профильные_системы[[#This Row],[РРЦ Без НДС]]*$U$1</f>
        <v>3259.41</v>
      </c>
      <c r="R86">
        <f t="array" ref="R86">Профильные_системы[[#This Row],[РРЦ с НДС]]-Профильные_системы[[#This Row],[РРЦ с НДС]]*$U$1</f>
        <v>3422.3760000000002</v>
      </c>
      <c r="S86" s="1">
        <f t="array" ref="S86">Профильные_системы[[#This Row],["0" НДС]]-Профильные_системы[[#This Row],["0" НДС]]*$U$1</f>
        <v>2851.98</v>
      </c>
    </row>
    <row r="87" spans="1:19" x14ac:dyDescent="0.25">
      <c r="A87" s="1" t="s">
        <v>51</v>
      </c>
      <c r="B87" s="1" t="s">
        <v>29</v>
      </c>
      <c r="C87" s="1" t="s">
        <v>55</v>
      </c>
      <c r="D87">
        <v>3669.03</v>
      </c>
      <c r="E87">
        <v>3852.48</v>
      </c>
      <c r="F87">
        <v>3210.4</v>
      </c>
      <c r="K87" s="364">
        <f t="array" ref="K87">Профильные_системы[[#This Row],[РРЦ Без НДС]]-Профильные_системы[[#This Row],[РРЦ Без НДС]]*$N$1</f>
        <v>3669.03</v>
      </c>
      <c r="L87" s="364">
        <f t="array" ref="L87">Профильные_системы[[#This Row],[РРЦ с НДС]]-Профильные_системы[[#This Row],[РРЦ с НДС]]*$N$1</f>
        <v>3852.48</v>
      </c>
      <c r="M87" s="364">
        <f t="array" ref="M87">Профильные_системы[[#This Row],["0" НДС]]-Профильные_системы[[#This Row],["0" НДС]]*$N$1</f>
        <v>3210.4</v>
      </c>
      <c r="Q87">
        <f t="array" ref="Q87">Профильные_системы[[#This Row],[РРЦ Без НДС]]-Профильные_системы[[#This Row],[РРЦ Без НДС]]*$U$1</f>
        <v>3669.03</v>
      </c>
      <c r="R87">
        <f t="array" ref="R87">Профильные_системы[[#This Row],[РРЦ с НДС]]-Профильные_системы[[#This Row],[РРЦ с НДС]]*$U$1</f>
        <v>3852.48</v>
      </c>
      <c r="S87" s="1">
        <f t="array" ref="S87">Профильные_системы[[#This Row],["0" НДС]]-Профильные_системы[[#This Row],["0" НДС]]*$U$1</f>
        <v>3210.4</v>
      </c>
    </row>
    <row r="88" spans="1:19" x14ac:dyDescent="0.25">
      <c r="A88" s="1" t="s">
        <v>57</v>
      </c>
      <c r="B88" s="1" t="s">
        <v>29</v>
      </c>
      <c r="C88" s="1" t="s">
        <v>60</v>
      </c>
      <c r="D88">
        <v>1070.8699999999999</v>
      </c>
      <c r="E88">
        <v>1124.412</v>
      </c>
      <c r="F88">
        <v>937.01</v>
      </c>
      <c r="K88" s="364">
        <f t="array" ref="K88">Профильные_системы[[#This Row],[РРЦ Без НДС]]-Профильные_системы[[#This Row],[РРЦ Без НДС]]*$N$1</f>
        <v>1070.8699999999999</v>
      </c>
      <c r="L88" s="364">
        <f t="array" ref="L88">Профильные_системы[[#This Row],[РРЦ с НДС]]-Профильные_системы[[#This Row],[РРЦ с НДС]]*$N$1</f>
        <v>1124.412</v>
      </c>
      <c r="M88" s="364">
        <f t="array" ref="M88">Профильные_системы[[#This Row],["0" НДС]]-Профильные_системы[[#This Row],["0" НДС]]*$N$1</f>
        <v>937.01</v>
      </c>
      <c r="Q88">
        <f t="array" ref="Q88">Профильные_системы[[#This Row],[РРЦ Без НДС]]-Профильные_системы[[#This Row],[РРЦ Без НДС]]*$U$1</f>
        <v>1070.8699999999999</v>
      </c>
      <c r="R88">
        <f t="array" ref="R88">Профильные_системы[[#This Row],[РРЦ с НДС]]-Профильные_системы[[#This Row],[РРЦ с НДС]]*$U$1</f>
        <v>1124.412</v>
      </c>
      <c r="S88" s="1">
        <f t="array" ref="S88">Профильные_системы[[#This Row],["0" НДС]]-Профильные_системы[[#This Row],["0" НДС]]*$U$1</f>
        <v>937.01</v>
      </c>
    </row>
    <row r="89" spans="1:19" x14ac:dyDescent="0.25">
      <c r="A89" s="1" t="s">
        <v>129</v>
      </c>
      <c r="B89" s="1" t="s">
        <v>29</v>
      </c>
      <c r="C89" s="1" t="s">
        <v>1365</v>
      </c>
      <c r="D89">
        <v>2247.09</v>
      </c>
      <c r="E89">
        <v>2359.44</v>
      </c>
      <c r="F89">
        <v>1966.2</v>
      </c>
      <c r="K89" s="364">
        <f t="array" ref="K89">Профильные_системы[[#This Row],[РРЦ Без НДС]]-Профильные_системы[[#This Row],[РРЦ Без НДС]]*$N$1</f>
        <v>2247.09</v>
      </c>
      <c r="L89" s="364">
        <f t="array" ref="L89">Профильные_системы[[#This Row],[РРЦ с НДС]]-Профильные_системы[[#This Row],[РРЦ с НДС]]*$N$1</f>
        <v>2359.44</v>
      </c>
      <c r="M89" s="364">
        <f t="array" ref="M89">Профильные_системы[[#This Row],["0" НДС]]-Профильные_системы[[#This Row],["0" НДС]]*$N$1</f>
        <v>1966.2</v>
      </c>
      <c r="Q89">
        <f t="array" ref="Q89">Профильные_системы[[#This Row],[РРЦ Без НДС]]-Профильные_системы[[#This Row],[РРЦ Без НДС]]*$U$1</f>
        <v>2247.09</v>
      </c>
      <c r="R89">
        <f t="array" ref="R89">Профильные_системы[[#This Row],[РРЦ с НДС]]-Профильные_системы[[#This Row],[РРЦ с НДС]]*$U$1</f>
        <v>2359.44</v>
      </c>
      <c r="S89" s="1">
        <f t="array" ref="S89">Профильные_системы[[#This Row],["0" НДС]]-Профильные_системы[[#This Row],["0" НДС]]*$U$1</f>
        <v>1966.2</v>
      </c>
    </row>
    <row r="90" spans="1:19" x14ac:dyDescent="0.25">
      <c r="A90" s="1" t="s">
        <v>130</v>
      </c>
      <c r="B90" s="1" t="s">
        <v>29</v>
      </c>
      <c r="C90" s="1" t="s">
        <v>131</v>
      </c>
      <c r="D90">
        <v>1029.6300000000001</v>
      </c>
      <c r="E90">
        <v>1081.116</v>
      </c>
      <c r="F90">
        <v>900.93</v>
      </c>
      <c r="K90" s="364">
        <f t="array" ref="K90">Профильные_системы[[#This Row],[РРЦ Без НДС]]-Профильные_системы[[#This Row],[РРЦ Без НДС]]*$N$1</f>
        <v>1029.6300000000001</v>
      </c>
      <c r="L90" s="364">
        <f t="array" ref="L90">Профильные_системы[[#This Row],[РРЦ с НДС]]-Профильные_системы[[#This Row],[РРЦ с НДС]]*$N$1</f>
        <v>1081.116</v>
      </c>
      <c r="M90" s="364">
        <f t="array" ref="M90">Профильные_системы[[#This Row],["0" НДС]]-Профильные_системы[[#This Row],["0" НДС]]*$N$1</f>
        <v>900.93</v>
      </c>
      <c r="Q90">
        <f t="array" ref="Q90">Профильные_системы[[#This Row],[РРЦ Без НДС]]-Профильные_системы[[#This Row],[РРЦ Без НДС]]*$U$1</f>
        <v>1029.6300000000001</v>
      </c>
      <c r="R90">
        <f t="array" ref="R90">Профильные_системы[[#This Row],[РРЦ с НДС]]-Профильные_системы[[#This Row],[РРЦ с НДС]]*$U$1</f>
        <v>1081.116</v>
      </c>
      <c r="S90" s="1">
        <f t="array" ref="S90">Профильные_системы[[#This Row],["0" НДС]]-Профильные_системы[[#This Row],["0" НДС]]*$U$1</f>
        <v>900.93</v>
      </c>
    </row>
    <row r="91" spans="1:19" x14ac:dyDescent="0.25">
      <c r="A91" s="1" t="s">
        <v>66</v>
      </c>
      <c r="B91" s="1" t="s">
        <v>29</v>
      </c>
      <c r="C91" s="1" t="s">
        <v>71</v>
      </c>
      <c r="D91">
        <v>1094.26</v>
      </c>
      <c r="E91">
        <v>1148.9760000000001</v>
      </c>
      <c r="F91">
        <v>957.48</v>
      </c>
      <c r="K91" s="364">
        <f t="array" ref="K91">Профильные_системы[[#This Row],[РРЦ Без НДС]]-Профильные_системы[[#This Row],[РРЦ Без НДС]]*$N$1</f>
        <v>1094.26</v>
      </c>
      <c r="L91" s="364">
        <f t="array" ref="L91">Профильные_системы[[#This Row],[РРЦ с НДС]]-Профильные_системы[[#This Row],[РРЦ с НДС]]*$N$1</f>
        <v>1148.9760000000001</v>
      </c>
      <c r="M91" s="364">
        <f t="array" ref="M91">Профильные_системы[[#This Row],["0" НДС]]-Профильные_системы[[#This Row],["0" НДС]]*$N$1</f>
        <v>957.48</v>
      </c>
      <c r="Q91">
        <f t="array" ref="Q91">Профильные_системы[[#This Row],[РРЦ Без НДС]]-Профильные_системы[[#This Row],[РРЦ Без НДС]]*$U$1</f>
        <v>1094.26</v>
      </c>
      <c r="R91">
        <f t="array" ref="R91">Профильные_системы[[#This Row],[РРЦ с НДС]]-Профильные_системы[[#This Row],[РРЦ с НДС]]*$U$1</f>
        <v>1148.9760000000001</v>
      </c>
      <c r="S91" s="1">
        <f t="array" ref="S91">Профильные_системы[[#This Row],["0" НДС]]-Профильные_системы[[#This Row],["0" НДС]]*$U$1</f>
        <v>957.48</v>
      </c>
    </row>
    <row r="92" spans="1:19" x14ac:dyDescent="0.25">
      <c r="A92" s="1" t="s">
        <v>136</v>
      </c>
      <c r="B92" s="1" t="s">
        <v>29</v>
      </c>
      <c r="C92" s="1" t="s">
        <v>141</v>
      </c>
      <c r="D92">
        <v>2417.98</v>
      </c>
      <c r="E92">
        <v>2538.8760000000002</v>
      </c>
      <c r="F92">
        <v>2115.73</v>
      </c>
      <c r="K92" s="364">
        <f t="array" ref="K92">Профильные_системы[[#This Row],[РРЦ Без НДС]]-Профильные_системы[[#This Row],[РРЦ Без НДС]]*$N$1</f>
        <v>2417.98</v>
      </c>
      <c r="L92" s="364">
        <f t="array" ref="L92">Профильные_системы[[#This Row],[РРЦ с НДС]]-Профильные_системы[[#This Row],[РРЦ с НДС]]*$N$1</f>
        <v>2538.8760000000002</v>
      </c>
      <c r="M92" s="364">
        <f t="array" ref="M92">Профильные_системы[[#This Row],["0" НДС]]-Профильные_системы[[#This Row],["0" НДС]]*$N$1</f>
        <v>2115.73</v>
      </c>
      <c r="Q92">
        <f t="array" ref="Q92">Профильные_системы[[#This Row],[РРЦ Без НДС]]-Профильные_системы[[#This Row],[РРЦ Без НДС]]*$U$1</f>
        <v>2417.98</v>
      </c>
      <c r="R92">
        <f t="array" ref="R92">Профильные_системы[[#This Row],[РРЦ с НДС]]-Профильные_системы[[#This Row],[РРЦ с НДС]]*$U$1</f>
        <v>2538.8760000000002</v>
      </c>
      <c r="S92" s="1">
        <f t="array" ref="S92">Профильные_системы[[#This Row],["0" НДС]]-Профильные_системы[[#This Row],["0" НДС]]*$U$1</f>
        <v>2115.73</v>
      </c>
    </row>
    <row r="93" spans="1:19" x14ac:dyDescent="0.25">
      <c r="A93" s="1" t="s">
        <v>144</v>
      </c>
      <c r="B93" s="1" t="s">
        <v>29</v>
      </c>
      <c r="C93" s="1" t="s">
        <v>148</v>
      </c>
      <c r="D93">
        <v>3298.54</v>
      </c>
      <c r="E93">
        <v>3463.4639999999999</v>
      </c>
      <c r="F93">
        <v>2886.22</v>
      </c>
      <c r="K93" s="364">
        <f t="array" ref="K93">Профильные_системы[[#This Row],[РРЦ Без НДС]]-Профильные_системы[[#This Row],[РРЦ Без НДС]]*$N$1</f>
        <v>3298.54</v>
      </c>
      <c r="L93" s="364">
        <f t="array" ref="L93">Профильные_системы[[#This Row],[РРЦ с НДС]]-Профильные_системы[[#This Row],[РРЦ с НДС]]*$N$1</f>
        <v>3463.4639999999999</v>
      </c>
      <c r="M93" s="364">
        <f t="array" ref="M93">Профильные_системы[[#This Row],["0" НДС]]-Профильные_системы[[#This Row],["0" НДС]]*$N$1</f>
        <v>2886.22</v>
      </c>
      <c r="Q93">
        <f t="array" ref="Q93">Профильные_системы[[#This Row],[РРЦ Без НДС]]-Профильные_системы[[#This Row],[РРЦ Без НДС]]*$U$1</f>
        <v>3298.54</v>
      </c>
      <c r="R93">
        <f t="array" ref="R93">Профильные_системы[[#This Row],[РРЦ с НДС]]-Профильные_системы[[#This Row],[РРЦ с НДС]]*$U$1</f>
        <v>3463.4639999999999</v>
      </c>
      <c r="S93" s="1">
        <f t="array" ref="S93">Профильные_системы[[#This Row],["0" НДС]]-Профильные_системы[[#This Row],["0" НДС]]*$U$1</f>
        <v>2886.22</v>
      </c>
    </row>
    <row r="94" spans="1:19" x14ac:dyDescent="0.25">
      <c r="A94" s="1" t="s">
        <v>82</v>
      </c>
      <c r="B94" s="1" t="s">
        <v>29</v>
      </c>
      <c r="C94" s="1" t="s">
        <v>83</v>
      </c>
      <c r="D94">
        <v>1068.17</v>
      </c>
      <c r="E94">
        <v>1121.58</v>
      </c>
      <c r="F94">
        <v>934.65</v>
      </c>
      <c r="K94" s="364">
        <f t="array" ref="K94">Профильные_системы[[#This Row],[РРЦ Без НДС]]-Профильные_системы[[#This Row],[РРЦ Без НДС]]*$N$1</f>
        <v>1068.17</v>
      </c>
      <c r="L94" s="364">
        <f t="array" ref="L94">Профильные_системы[[#This Row],[РРЦ с НДС]]-Профильные_системы[[#This Row],[РРЦ с НДС]]*$N$1</f>
        <v>1121.58</v>
      </c>
      <c r="M94" s="364">
        <f t="array" ref="M94">Профильные_системы[[#This Row],["0" НДС]]-Профильные_системы[[#This Row],["0" НДС]]*$N$1</f>
        <v>934.65</v>
      </c>
      <c r="Q94">
        <f t="array" ref="Q94">Профильные_системы[[#This Row],[РРЦ Без НДС]]-Профильные_системы[[#This Row],[РРЦ Без НДС]]*$U$1</f>
        <v>1068.17</v>
      </c>
      <c r="R94">
        <f t="array" ref="R94">Профильные_системы[[#This Row],[РРЦ с НДС]]-Профильные_системы[[#This Row],[РРЦ с НДС]]*$U$1</f>
        <v>1121.58</v>
      </c>
      <c r="S94" s="1">
        <f t="array" ref="S94">Профильные_системы[[#This Row],["0" НДС]]-Профильные_системы[[#This Row],["0" НДС]]*$U$1</f>
        <v>934.65</v>
      </c>
    </row>
    <row r="95" spans="1:19" x14ac:dyDescent="0.25">
      <c r="A95" s="1" t="s">
        <v>116</v>
      </c>
      <c r="B95" s="1" t="s">
        <v>7</v>
      </c>
      <c r="C95" s="1" t="s">
        <v>117</v>
      </c>
      <c r="D95">
        <v>2328.9699999999998</v>
      </c>
      <c r="E95">
        <v>2445.42</v>
      </c>
      <c r="F95">
        <v>2037.85</v>
      </c>
      <c r="K95" s="364">
        <f t="array" ref="K95">Профильные_системы[[#This Row],[РРЦ Без НДС]]-Профильные_системы[[#This Row],[РРЦ Без НДС]]*$N$1</f>
        <v>2328.9699999999998</v>
      </c>
      <c r="L95" s="364">
        <f t="array" ref="L95">Профильные_системы[[#This Row],[РРЦ с НДС]]-Профильные_системы[[#This Row],[РРЦ с НДС]]*$N$1</f>
        <v>2445.42</v>
      </c>
      <c r="M95" s="364">
        <f t="array" ref="M95">Профильные_системы[[#This Row],["0" НДС]]-Профильные_системы[[#This Row],["0" НДС]]*$N$1</f>
        <v>2037.85</v>
      </c>
      <c r="Q95">
        <f t="array" ref="Q95">Профильные_системы[[#This Row],[РРЦ Без НДС]]-Профильные_системы[[#This Row],[РРЦ Без НДС]]*$U$1</f>
        <v>2328.9699999999998</v>
      </c>
      <c r="R95">
        <f t="array" ref="R95">Профильные_системы[[#This Row],[РРЦ с НДС]]-Профильные_системы[[#This Row],[РРЦ с НДС]]*$U$1</f>
        <v>2445.42</v>
      </c>
      <c r="S95" s="1">
        <f t="array" ref="S95">Профильные_системы[[#This Row],["0" НДС]]-Профильные_системы[[#This Row],["0" НДС]]*$U$1</f>
        <v>2037.85</v>
      </c>
    </row>
    <row r="96" spans="1:19" x14ac:dyDescent="0.25">
      <c r="A96" s="1" t="s">
        <v>382</v>
      </c>
      <c r="B96" s="1" t="s">
        <v>7</v>
      </c>
      <c r="C96" s="1" t="s">
        <v>1684</v>
      </c>
      <c r="D96">
        <v>5106.18</v>
      </c>
      <c r="E96">
        <v>5361.4920000000002</v>
      </c>
      <c r="F96">
        <v>4467.91</v>
      </c>
      <c r="K96" s="364">
        <f t="array" ref="K96">Профильные_системы[[#This Row],[РРЦ Без НДС]]-Профильные_системы[[#This Row],[РРЦ Без НДС]]*$N$1</f>
        <v>5106.18</v>
      </c>
      <c r="L96" s="364">
        <f t="array" ref="L96">Профильные_системы[[#This Row],[РРЦ с НДС]]-Профильные_системы[[#This Row],[РРЦ с НДС]]*$N$1</f>
        <v>5361.4920000000002</v>
      </c>
      <c r="M96" s="364">
        <f t="array" ref="M96">Профильные_системы[[#This Row],["0" НДС]]-Профильные_системы[[#This Row],["0" НДС]]*$N$1</f>
        <v>4467.91</v>
      </c>
      <c r="Q96">
        <f t="array" ref="Q96">Профильные_системы[[#This Row],[РРЦ Без НДС]]-Профильные_системы[[#This Row],[РРЦ Без НДС]]*$U$1</f>
        <v>5106.18</v>
      </c>
      <c r="R96">
        <f t="array" ref="R96">Профильные_системы[[#This Row],[РРЦ с НДС]]-Профильные_системы[[#This Row],[РРЦ с НДС]]*$U$1</f>
        <v>5361.4920000000002</v>
      </c>
      <c r="S96" s="1">
        <f t="array" ref="S96">Профильные_системы[[#This Row],["0" НДС]]-Профильные_системы[[#This Row],["0" НДС]]*$U$1</f>
        <v>4467.91</v>
      </c>
    </row>
    <row r="97" spans="1:19" x14ac:dyDescent="0.25">
      <c r="A97" s="1" t="s">
        <v>41</v>
      </c>
      <c r="B97" s="1" t="s">
        <v>7</v>
      </c>
      <c r="C97" s="1" t="s">
        <v>45</v>
      </c>
      <c r="D97">
        <v>2401.37</v>
      </c>
      <c r="E97">
        <v>2521.4399999999996</v>
      </c>
      <c r="F97">
        <v>2101.1999999999998</v>
      </c>
      <c r="K97" s="364">
        <f t="array" ref="K97">Профильные_системы[[#This Row],[РРЦ Без НДС]]-Профильные_системы[[#This Row],[РРЦ Без НДС]]*$N$1</f>
        <v>2401.37</v>
      </c>
      <c r="L97" s="364">
        <f t="array" ref="L97">Профильные_системы[[#This Row],[РРЦ с НДС]]-Профильные_системы[[#This Row],[РРЦ с НДС]]*$N$1</f>
        <v>2521.4399999999996</v>
      </c>
      <c r="M97" s="364">
        <f t="array" ref="M97">Профильные_системы[[#This Row],["0" НДС]]-Профильные_системы[[#This Row],["0" НДС]]*$N$1</f>
        <v>2101.1999999999998</v>
      </c>
      <c r="Q97">
        <f t="array" ref="Q97">Профильные_системы[[#This Row],[РРЦ Без НДС]]-Профильные_системы[[#This Row],[РРЦ Без НДС]]*$U$1</f>
        <v>2401.37</v>
      </c>
      <c r="R97">
        <f t="array" ref="R97">Профильные_системы[[#This Row],[РРЦ с НДС]]-Профильные_системы[[#This Row],[РРЦ с НДС]]*$U$1</f>
        <v>2521.4399999999996</v>
      </c>
      <c r="S97" s="1">
        <f t="array" ref="S97">Профильные_системы[[#This Row],["0" НДС]]-Профильные_системы[[#This Row],["0" НДС]]*$U$1</f>
        <v>2101.1999999999998</v>
      </c>
    </row>
    <row r="98" spans="1:19" x14ac:dyDescent="0.25">
      <c r="A98" s="1" t="s">
        <v>51</v>
      </c>
      <c r="B98" s="1" t="s">
        <v>7</v>
      </c>
      <c r="C98" s="1" t="s">
        <v>52</v>
      </c>
      <c r="D98">
        <v>3513.5</v>
      </c>
      <c r="E98">
        <v>3689.172</v>
      </c>
      <c r="F98">
        <v>3074.31</v>
      </c>
      <c r="K98" s="364">
        <f t="array" ref="K98">Профильные_системы[[#This Row],[РРЦ Без НДС]]-Профильные_системы[[#This Row],[РРЦ Без НДС]]*$N$1</f>
        <v>3513.5</v>
      </c>
      <c r="L98" s="364">
        <f t="array" ref="L98">Профильные_системы[[#This Row],[РРЦ с НДС]]-Профильные_системы[[#This Row],[РРЦ с НДС]]*$N$1</f>
        <v>3689.172</v>
      </c>
      <c r="M98" s="364">
        <f t="array" ref="M98">Профильные_системы[[#This Row],["0" НДС]]-Профильные_системы[[#This Row],["0" НДС]]*$N$1</f>
        <v>3074.31</v>
      </c>
      <c r="Q98">
        <f t="array" ref="Q98">Профильные_системы[[#This Row],[РРЦ Без НДС]]-Профильные_системы[[#This Row],[РРЦ Без НДС]]*$U$1</f>
        <v>3513.5</v>
      </c>
      <c r="R98">
        <f t="array" ref="R98">Профильные_системы[[#This Row],[РРЦ с НДС]]-Профильные_системы[[#This Row],[РРЦ с НДС]]*$U$1</f>
        <v>3689.172</v>
      </c>
      <c r="S98" s="1">
        <f t="array" ref="S98">Профильные_системы[[#This Row],["0" НДС]]-Профильные_системы[[#This Row],["0" НДС]]*$U$1</f>
        <v>3074.31</v>
      </c>
    </row>
    <row r="99" spans="1:19" x14ac:dyDescent="0.25">
      <c r="A99" s="1" t="s">
        <v>57</v>
      </c>
      <c r="B99" s="1" t="s">
        <v>7</v>
      </c>
      <c r="C99" s="1" t="s">
        <v>59</v>
      </c>
      <c r="D99">
        <v>1025.52</v>
      </c>
      <c r="E99">
        <v>1076.796</v>
      </c>
      <c r="F99">
        <v>897.33</v>
      </c>
      <c r="K99" s="364">
        <f t="array" ref="K99">Профильные_системы[[#This Row],[РРЦ Без НДС]]-Профильные_системы[[#This Row],[РРЦ Без НДС]]*$N$1</f>
        <v>1025.52</v>
      </c>
      <c r="L99" s="364">
        <f t="array" ref="L99">Профильные_системы[[#This Row],[РРЦ с НДС]]-Профильные_системы[[#This Row],[РРЦ с НДС]]*$N$1</f>
        <v>1076.796</v>
      </c>
      <c r="M99" s="364">
        <f t="array" ref="M99">Профильные_системы[[#This Row],["0" НДС]]-Профильные_системы[[#This Row],["0" НДС]]*$N$1</f>
        <v>897.33</v>
      </c>
      <c r="Q99">
        <f t="array" ref="Q99">Профильные_системы[[#This Row],[РРЦ Без НДС]]-Профильные_системы[[#This Row],[РРЦ Без НДС]]*$U$1</f>
        <v>1025.52</v>
      </c>
      <c r="R99">
        <f t="array" ref="R99">Профильные_системы[[#This Row],[РРЦ с НДС]]-Профильные_системы[[#This Row],[РРЦ с НДС]]*$U$1</f>
        <v>1076.796</v>
      </c>
      <c r="S99" s="1">
        <f t="array" ref="S99">Профильные_системы[[#This Row],["0" НДС]]-Профильные_системы[[#This Row],["0" НДС]]*$U$1</f>
        <v>897.33</v>
      </c>
    </row>
    <row r="100" spans="1:19" x14ac:dyDescent="0.25">
      <c r="A100" s="1" t="s">
        <v>66</v>
      </c>
      <c r="B100" s="1" t="s">
        <v>7</v>
      </c>
      <c r="C100" s="1" t="s">
        <v>73</v>
      </c>
      <c r="D100">
        <v>1076.8</v>
      </c>
      <c r="E100">
        <v>1130.6400000000001</v>
      </c>
      <c r="F100">
        <v>942.2</v>
      </c>
      <c r="K100" s="364">
        <f t="array" ref="K100">Профильные_системы[[#This Row],[РРЦ Без НДС]]-Профильные_системы[[#This Row],[РРЦ Без НДС]]*$N$1</f>
        <v>1076.8</v>
      </c>
      <c r="L100" s="364">
        <f t="array" ref="L100">Профильные_системы[[#This Row],[РРЦ с НДС]]-Профильные_системы[[#This Row],[РРЦ с НДС]]*$N$1</f>
        <v>1130.6400000000001</v>
      </c>
      <c r="M100" s="364">
        <f t="array" ref="M100">Профильные_системы[[#This Row],["0" НДС]]-Профильные_системы[[#This Row],["0" НДС]]*$N$1</f>
        <v>942.2</v>
      </c>
      <c r="Q100">
        <f t="array" ref="Q100">Профильные_системы[[#This Row],[РРЦ Без НДС]]-Профильные_системы[[#This Row],[РРЦ Без НДС]]*$U$1</f>
        <v>1076.8</v>
      </c>
      <c r="R100">
        <f t="array" ref="R100">Профильные_системы[[#This Row],[РРЦ с НДС]]-Профильные_системы[[#This Row],[РРЦ с НДС]]*$U$1</f>
        <v>1130.6400000000001</v>
      </c>
      <c r="S100" s="1">
        <f t="array" ref="S100">Профильные_системы[[#This Row],["0" НДС]]-Профильные_системы[[#This Row],["0" НДС]]*$U$1</f>
        <v>942.2</v>
      </c>
    </row>
    <row r="101" spans="1:19" x14ac:dyDescent="0.25">
      <c r="A101" s="1" t="s">
        <v>136</v>
      </c>
      <c r="B101" s="1" t="s">
        <v>7</v>
      </c>
      <c r="C101" s="1" t="s">
        <v>142</v>
      </c>
      <c r="D101">
        <v>2318.5700000000002</v>
      </c>
      <c r="E101">
        <v>2434.5</v>
      </c>
      <c r="F101">
        <v>2028.75</v>
      </c>
      <c r="K101" s="364">
        <f t="array" ref="K101">Профильные_системы[[#This Row],[РРЦ Без НДС]]-Профильные_системы[[#This Row],[РРЦ Без НДС]]*$N$1</f>
        <v>2318.5700000000002</v>
      </c>
      <c r="L101" s="364">
        <f t="array" ref="L101">Профильные_системы[[#This Row],[РРЦ с НДС]]-Профильные_системы[[#This Row],[РРЦ с НДС]]*$N$1</f>
        <v>2434.5</v>
      </c>
      <c r="M101" s="364">
        <f t="array" ref="M101">Профильные_системы[[#This Row],["0" НДС]]-Профильные_системы[[#This Row],["0" НДС]]*$N$1</f>
        <v>2028.75</v>
      </c>
      <c r="Q101">
        <f t="array" ref="Q101">Профильные_системы[[#This Row],[РРЦ Без НДС]]-Профильные_системы[[#This Row],[РРЦ Без НДС]]*$U$1</f>
        <v>2318.5700000000002</v>
      </c>
      <c r="R101">
        <f t="array" ref="R101">Профильные_системы[[#This Row],[РРЦ с НДС]]-Профильные_системы[[#This Row],[РРЦ с НДС]]*$U$1</f>
        <v>2434.5</v>
      </c>
      <c r="S101" s="1">
        <f t="array" ref="S101">Профильные_системы[[#This Row],["0" НДС]]-Профильные_системы[[#This Row],["0" НДС]]*$U$1</f>
        <v>2028.75</v>
      </c>
    </row>
    <row r="102" spans="1:19" x14ac:dyDescent="0.25">
      <c r="A102" s="1" t="s">
        <v>144</v>
      </c>
      <c r="B102" s="1" t="s">
        <v>7</v>
      </c>
      <c r="C102" s="1" t="s">
        <v>149</v>
      </c>
      <c r="D102">
        <v>3326.26</v>
      </c>
      <c r="E102">
        <v>3492.576</v>
      </c>
      <c r="F102">
        <v>2910.48</v>
      </c>
      <c r="K102" s="364">
        <f t="array" ref="K102">Профильные_системы[[#This Row],[РРЦ Без НДС]]-Профильные_системы[[#This Row],[РРЦ Без НДС]]*$N$1</f>
        <v>3326.26</v>
      </c>
      <c r="L102" s="364">
        <f t="array" ref="L102">Профильные_системы[[#This Row],[РРЦ с НДС]]-Профильные_системы[[#This Row],[РРЦ с НДС]]*$N$1</f>
        <v>3492.576</v>
      </c>
      <c r="M102" s="364">
        <f t="array" ref="M102">Профильные_системы[[#This Row],["0" НДС]]-Профильные_системы[[#This Row],["0" НДС]]*$N$1</f>
        <v>2910.48</v>
      </c>
      <c r="Q102">
        <f t="array" ref="Q102">Профильные_системы[[#This Row],[РРЦ Без НДС]]-Профильные_системы[[#This Row],[РРЦ Без НДС]]*$U$1</f>
        <v>3326.26</v>
      </c>
      <c r="R102">
        <f t="array" ref="R102">Профильные_системы[[#This Row],[РРЦ с НДС]]-Профильные_системы[[#This Row],[РРЦ с НДС]]*$U$1</f>
        <v>3492.576</v>
      </c>
      <c r="S102" s="1">
        <f t="array" ref="S102">Профильные_системы[[#This Row],["0" НДС]]-Профильные_системы[[#This Row],["0" НДС]]*$U$1</f>
        <v>2910.48</v>
      </c>
    </row>
    <row r="103" spans="1:19" x14ac:dyDescent="0.25">
      <c r="A103" s="1" t="s">
        <v>82</v>
      </c>
      <c r="B103" s="1" t="s">
        <v>7</v>
      </c>
      <c r="C103" s="1" t="s">
        <v>88</v>
      </c>
      <c r="D103">
        <v>1000.58</v>
      </c>
      <c r="E103">
        <v>1050.6120000000001</v>
      </c>
      <c r="F103">
        <v>875.51</v>
      </c>
      <c r="K103" s="364">
        <f t="array" ref="K103">Профильные_системы[[#This Row],[РРЦ Без НДС]]-Профильные_системы[[#This Row],[РРЦ Без НДС]]*$N$1</f>
        <v>1000.58</v>
      </c>
      <c r="L103" s="364">
        <f t="array" ref="L103">Профильные_системы[[#This Row],[РРЦ с НДС]]-Профильные_системы[[#This Row],[РРЦ с НДС]]*$N$1</f>
        <v>1050.6120000000001</v>
      </c>
      <c r="M103" s="364">
        <f t="array" ref="M103">Профильные_системы[[#This Row],["0" НДС]]-Профильные_системы[[#This Row],["0" НДС]]*$N$1</f>
        <v>875.51</v>
      </c>
      <c r="Q103">
        <f t="array" ref="Q103">Профильные_системы[[#This Row],[РРЦ Без НДС]]-Профильные_системы[[#This Row],[РРЦ Без НДС]]*$U$1</f>
        <v>1000.58</v>
      </c>
      <c r="R103">
        <f t="array" ref="R103">Профильные_системы[[#This Row],[РРЦ с НДС]]-Профильные_системы[[#This Row],[РРЦ с НДС]]*$U$1</f>
        <v>1050.6120000000001</v>
      </c>
      <c r="S103" s="1">
        <f t="array" ref="S103">Профильные_системы[[#This Row],["0" НДС]]-Профильные_системы[[#This Row],["0" НДС]]*$U$1</f>
        <v>875.51</v>
      </c>
    </row>
    <row r="104" spans="1:19" x14ac:dyDescent="0.25">
      <c r="A104" s="1" t="s">
        <v>75</v>
      </c>
      <c r="B104" s="1" t="s">
        <v>7</v>
      </c>
      <c r="C104" s="1" t="s">
        <v>77</v>
      </c>
      <c r="D104">
        <v>710.29</v>
      </c>
      <c r="E104">
        <v>745.8</v>
      </c>
      <c r="F104">
        <v>621.5</v>
      </c>
      <c r="K104" s="364">
        <f t="array" ref="K104">Профильные_системы[[#This Row],[РРЦ Без НДС]]-Профильные_системы[[#This Row],[РРЦ Без НДС]]*$N$1</f>
        <v>710.29</v>
      </c>
      <c r="L104" s="364">
        <f t="array" ref="L104">Профильные_системы[[#This Row],[РРЦ с НДС]]-Профильные_системы[[#This Row],[РРЦ с НДС]]*$N$1</f>
        <v>745.8</v>
      </c>
      <c r="M104" s="364">
        <f t="array" ref="M104">Профильные_системы[[#This Row],["0" НДС]]-Профильные_системы[[#This Row],["0" НДС]]*$N$1</f>
        <v>621.5</v>
      </c>
      <c r="Q104">
        <f t="array" ref="Q104">Профильные_системы[[#This Row],[РРЦ Без НДС]]-Профильные_системы[[#This Row],[РРЦ Без НДС]]*$U$1</f>
        <v>710.29</v>
      </c>
      <c r="R104">
        <f t="array" ref="R104">Профильные_системы[[#This Row],[РРЦ с НДС]]-Профильные_системы[[#This Row],[РРЦ с НДС]]*$U$1</f>
        <v>745.8</v>
      </c>
      <c r="S104" s="1">
        <f t="array" ref="S104">Профильные_системы[[#This Row],["0" НДС]]-Профильные_системы[[#This Row],["0" НДС]]*$U$1</f>
        <v>621.5</v>
      </c>
    </row>
    <row r="105" spans="1:19" x14ac:dyDescent="0.25">
      <c r="A105" s="1" t="s">
        <v>2</v>
      </c>
      <c r="B105" s="1" t="s">
        <v>7</v>
      </c>
      <c r="C105" s="1" t="s">
        <v>8</v>
      </c>
      <c r="D105">
        <v>748.92</v>
      </c>
      <c r="E105">
        <v>786.37199999999996</v>
      </c>
      <c r="F105">
        <v>655.30999999999995</v>
      </c>
      <c r="K105" s="364">
        <f t="array" ref="K105">Профильные_системы[[#This Row],[РРЦ Без НДС]]-Профильные_системы[[#This Row],[РРЦ Без НДС]]*$N$1</f>
        <v>748.92</v>
      </c>
      <c r="L105" s="364">
        <f t="array" ref="L105">Профильные_системы[[#This Row],[РРЦ с НДС]]-Профильные_системы[[#This Row],[РРЦ с НДС]]*$N$1</f>
        <v>786.37199999999996</v>
      </c>
      <c r="M105" s="364">
        <f t="array" ref="M105">Профильные_системы[[#This Row],["0" НДС]]-Профильные_системы[[#This Row],["0" НДС]]*$N$1</f>
        <v>655.30999999999995</v>
      </c>
      <c r="Q105">
        <f t="array" ref="Q105">Профильные_системы[[#This Row],[РРЦ Без НДС]]-Профильные_системы[[#This Row],[РРЦ Без НДС]]*$U$1</f>
        <v>748.92</v>
      </c>
      <c r="R105">
        <f t="array" ref="R105">Профильные_системы[[#This Row],[РРЦ с НДС]]-Профильные_системы[[#This Row],[РРЦ с НДС]]*$U$1</f>
        <v>786.37199999999996</v>
      </c>
      <c r="S105" s="1">
        <f t="array" ref="S105">Профильные_системы[[#This Row],["0" НДС]]-Профильные_системы[[#This Row],["0" НДС]]*$U$1</f>
        <v>655.30999999999995</v>
      </c>
    </row>
    <row r="106" spans="1:19" x14ac:dyDescent="0.25">
      <c r="A106" s="1" t="s">
        <v>104</v>
      </c>
      <c r="B106" s="1" t="s">
        <v>5</v>
      </c>
      <c r="C106" s="1" t="s">
        <v>105</v>
      </c>
      <c r="D106">
        <v>5840.38</v>
      </c>
      <c r="E106">
        <v>6132.3959999999997</v>
      </c>
      <c r="F106">
        <v>5110.33</v>
      </c>
      <c r="K106" s="364">
        <f t="array" ref="K106">Профильные_системы[[#This Row],[РРЦ Без НДС]]-Профильные_системы[[#This Row],[РРЦ Без НДС]]*$N$1</f>
        <v>5840.38</v>
      </c>
      <c r="L106" s="364">
        <f t="array" ref="L106">Профильные_системы[[#This Row],[РРЦ с НДС]]-Профильные_системы[[#This Row],[РРЦ с НДС]]*$N$1</f>
        <v>6132.3959999999997</v>
      </c>
      <c r="M106" s="364">
        <f t="array" ref="M106">Профильные_системы[[#This Row],["0" НДС]]-Профильные_системы[[#This Row],["0" НДС]]*$N$1</f>
        <v>5110.33</v>
      </c>
      <c r="Q106">
        <f t="array" ref="Q106">Профильные_системы[[#This Row],[РРЦ Без НДС]]-Профильные_системы[[#This Row],[РРЦ Без НДС]]*$U$1</f>
        <v>5840.38</v>
      </c>
      <c r="R106">
        <f t="array" ref="R106">Профильные_системы[[#This Row],[РРЦ с НДС]]-Профильные_системы[[#This Row],[РРЦ с НДС]]*$U$1</f>
        <v>6132.3959999999997</v>
      </c>
      <c r="S106" s="1">
        <f t="array" ref="S106">Профильные_системы[[#This Row],["0" НДС]]-Профильные_системы[[#This Row],["0" НДС]]*$U$1</f>
        <v>5110.33</v>
      </c>
    </row>
    <row r="107" spans="1:19" x14ac:dyDescent="0.25">
      <c r="A107" s="1" t="s">
        <v>99</v>
      </c>
      <c r="B107" s="1" t="s">
        <v>5</v>
      </c>
      <c r="C107" s="1" t="s">
        <v>1241</v>
      </c>
      <c r="D107">
        <v>3777.1</v>
      </c>
      <c r="E107">
        <v>3965.9520000000002</v>
      </c>
      <c r="F107">
        <v>3304.96</v>
      </c>
      <c r="K107" s="364">
        <f t="array" ref="K107">Профильные_системы[[#This Row],[РРЦ Без НДС]]-Профильные_системы[[#This Row],[РРЦ Без НДС]]*$N$1</f>
        <v>3777.1</v>
      </c>
      <c r="L107" s="364">
        <f t="array" ref="L107">Профильные_системы[[#This Row],[РРЦ с НДС]]-Профильные_системы[[#This Row],[РРЦ с НДС]]*$N$1</f>
        <v>3965.9520000000002</v>
      </c>
      <c r="M107" s="364">
        <f t="array" ref="M107">Профильные_системы[[#This Row],["0" НДС]]-Профильные_системы[[#This Row],["0" НДС]]*$N$1</f>
        <v>3304.96</v>
      </c>
      <c r="Q107">
        <f t="array" ref="Q107">Профильные_системы[[#This Row],[РРЦ Без НДС]]-Профильные_системы[[#This Row],[РРЦ Без НДС]]*$U$1</f>
        <v>3777.1</v>
      </c>
      <c r="R107">
        <f t="array" ref="R107">Профильные_системы[[#This Row],[РРЦ с НДС]]-Профильные_системы[[#This Row],[РРЦ с НДС]]*$U$1</f>
        <v>3965.9520000000002</v>
      </c>
      <c r="S107" s="1">
        <f t="array" ref="S107">Профильные_системы[[#This Row],["0" НДС]]-Профильные_системы[[#This Row],["0" НДС]]*$U$1</f>
        <v>3304.96</v>
      </c>
    </row>
    <row r="108" spans="1:19" x14ac:dyDescent="0.25">
      <c r="A108" s="1" t="s">
        <v>120</v>
      </c>
      <c r="B108" s="1" t="s">
        <v>5</v>
      </c>
      <c r="C108" s="1" t="s">
        <v>1242</v>
      </c>
      <c r="D108">
        <v>2039.88</v>
      </c>
      <c r="E108">
        <v>2141.88</v>
      </c>
      <c r="F108">
        <v>1784.9</v>
      </c>
      <c r="K108" s="364">
        <f t="array" ref="K108">Профильные_системы[[#This Row],[РРЦ Без НДС]]-Профильные_системы[[#This Row],[РРЦ Без НДС]]*$N$1</f>
        <v>2039.88</v>
      </c>
      <c r="L108" s="364">
        <f t="array" ref="L108">Профильные_системы[[#This Row],[РРЦ с НДС]]-Профильные_системы[[#This Row],[РРЦ с НДС]]*$N$1</f>
        <v>2141.88</v>
      </c>
      <c r="M108" s="364">
        <f t="array" ref="M108">Профильные_системы[[#This Row],["0" НДС]]-Профильные_системы[[#This Row],["0" НДС]]*$N$1</f>
        <v>1784.9</v>
      </c>
      <c r="Q108">
        <f t="array" ref="Q108">Профильные_системы[[#This Row],[РРЦ Без НДС]]-Профильные_системы[[#This Row],[РРЦ Без НДС]]*$U$1</f>
        <v>2039.88</v>
      </c>
      <c r="R108">
        <f t="array" ref="R108">Профильные_системы[[#This Row],[РРЦ с НДС]]-Профильные_системы[[#This Row],[РРЦ с НДС]]*$U$1</f>
        <v>2141.88</v>
      </c>
      <c r="S108" s="1">
        <f t="array" ref="S108">Профильные_системы[[#This Row],["0" НДС]]-Профильные_системы[[#This Row],["0" НДС]]*$U$1</f>
        <v>1784.9</v>
      </c>
    </row>
    <row r="109" spans="1:19" x14ac:dyDescent="0.25">
      <c r="A109" s="1" t="s">
        <v>116</v>
      </c>
      <c r="B109" s="1" t="s">
        <v>5</v>
      </c>
      <c r="C109" s="1" t="s">
        <v>118</v>
      </c>
      <c r="D109">
        <v>2328.9699999999998</v>
      </c>
      <c r="E109">
        <v>2445.42</v>
      </c>
      <c r="F109">
        <v>2037.85</v>
      </c>
      <c r="K109" s="364">
        <f t="array" ref="K109">Профильные_системы[[#This Row],[РРЦ Без НДС]]-Профильные_системы[[#This Row],[РРЦ Без НДС]]*$N$1</f>
        <v>2328.9699999999998</v>
      </c>
      <c r="L109" s="364">
        <f t="array" ref="L109">Профильные_системы[[#This Row],[РРЦ с НДС]]-Профильные_системы[[#This Row],[РРЦ с НДС]]*$N$1</f>
        <v>2445.42</v>
      </c>
      <c r="M109" s="364">
        <f t="array" ref="M109">Профильные_системы[[#This Row],["0" НДС]]-Профильные_системы[[#This Row],["0" НДС]]*$N$1</f>
        <v>2037.85</v>
      </c>
      <c r="Q109">
        <f t="array" ref="Q109">Профильные_системы[[#This Row],[РРЦ Без НДС]]-Профильные_системы[[#This Row],[РРЦ Без НДС]]*$U$1</f>
        <v>2328.9699999999998</v>
      </c>
      <c r="R109">
        <f t="array" ref="R109">Профильные_системы[[#This Row],[РРЦ с НДС]]-Профильные_системы[[#This Row],[РРЦ с НДС]]*$U$1</f>
        <v>2445.42</v>
      </c>
      <c r="S109" s="1">
        <f t="array" ref="S109">Профильные_системы[[#This Row],["0" НДС]]-Профильные_системы[[#This Row],["0" НДС]]*$U$1</f>
        <v>2037.85</v>
      </c>
    </row>
    <row r="110" spans="1:19" x14ac:dyDescent="0.25">
      <c r="A110" s="1" t="s">
        <v>110</v>
      </c>
      <c r="B110" s="1" t="s">
        <v>5</v>
      </c>
      <c r="C110" s="1" t="s">
        <v>1225</v>
      </c>
      <c r="D110">
        <v>3265.91</v>
      </c>
      <c r="E110">
        <v>3429.2040000000002</v>
      </c>
      <c r="F110">
        <v>2857.67</v>
      </c>
      <c r="K110" s="364">
        <f t="array" ref="K110">Профильные_системы[[#This Row],[РРЦ Без НДС]]-Профильные_системы[[#This Row],[РРЦ Без НДС]]*$N$1</f>
        <v>3265.91</v>
      </c>
      <c r="L110" s="364">
        <f t="array" ref="L110">Профильные_системы[[#This Row],[РРЦ с НДС]]-Профильные_системы[[#This Row],[РРЦ с НДС]]*$N$1</f>
        <v>3429.2040000000002</v>
      </c>
      <c r="M110" s="364">
        <f t="array" ref="M110">Профильные_системы[[#This Row],["0" НДС]]-Профильные_системы[[#This Row],["0" НДС]]*$N$1</f>
        <v>2857.67</v>
      </c>
      <c r="Q110">
        <f t="array" ref="Q110">Профильные_системы[[#This Row],[РРЦ Без НДС]]-Профильные_системы[[#This Row],[РРЦ Без НДС]]*$U$1</f>
        <v>3265.91</v>
      </c>
      <c r="R110">
        <f t="array" ref="R110">Профильные_системы[[#This Row],[РРЦ с НДС]]-Профильные_системы[[#This Row],[РРЦ с НДС]]*$U$1</f>
        <v>3429.2040000000002</v>
      </c>
      <c r="S110" s="1">
        <f t="array" ref="S110">Профильные_системы[[#This Row],["0" НДС]]-Профильные_системы[[#This Row],["0" НДС]]*$U$1</f>
        <v>2857.67</v>
      </c>
    </row>
    <row r="111" spans="1:19" x14ac:dyDescent="0.25">
      <c r="A111" s="1" t="s">
        <v>91</v>
      </c>
      <c r="B111" s="1" t="s">
        <v>5</v>
      </c>
      <c r="C111" s="1" t="s">
        <v>97</v>
      </c>
      <c r="D111">
        <v>3456.86</v>
      </c>
      <c r="E111">
        <v>3629.7</v>
      </c>
      <c r="F111">
        <v>3024.75</v>
      </c>
      <c r="K111" s="364">
        <f t="array" ref="K111">Профильные_системы[[#This Row],[РРЦ Без НДС]]-Профильные_системы[[#This Row],[РРЦ Без НДС]]*$N$1</f>
        <v>3456.86</v>
      </c>
      <c r="L111" s="364">
        <f t="array" ref="L111">Профильные_системы[[#This Row],[РРЦ с НДС]]-Профильные_системы[[#This Row],[РРЦ с НДС]]*$N$1</f>
        <v>3629.7</v>
      </c>
      <c r="M111" s="364">
        <f t="array" ref="M111">Профильные_системы[[#This Row],["0" НДС]]-Профильные_системы[[#This Row],["0" НДС]]*$N$1</f>
        <v>3024.75</v>
      </c>
      <c r="Q111">
        <f t="array" ref="Q111">Профильные_системы[[#This Row],[РРЦ Без НДС]]-Профильные_системы[[#This Row],[РРЦ Без НДС]]*$U$1</f>
        <v>3456.86</v>
      </c>
      <c r="R111">
        <f t="array" ref="R111">Профильные_системы[[#This Row],[РРЦ с НДС]]-Профильные_системы[[#This Row],[РРЦ с НДС]]*$U$1</f>
        <v>3629.7</v>
      </c>
      <c r="S111" s="1">
        <f t="array" ref="S111">Профильные_системы[[#This Row],["0" НДС]]-Профильные_системы[[#This Row],["0" НДС]]*$U$1</f>
        <v>3024.75</v>
      </c>
    </row>
    <row r="112" spans="1:19" x14ac:dyDescent="0.25">
      <c r="A112" s="1" t="s">
        <v>382</v>
      </c>
      <c r="B112" s="1" t="s">
        <v>5</v>
      </c>
      <c r="C112" s="1" t="s">
        <v>1685</v>
      </c>
      <c r="D112">
        <v>5106.18</v>
      </c>
      <c r="E112">
        <v>5361.4920000000002</v>
      </c>
      <c r="F112">
        <v>4467.91</v>
      </c>
      <c r="K112" s="364">
        <f t="array" ref="K112">Профильные_системы[[#This Row],[РРЦ Без НДС]]-Профильные_системы[[#This Row],[РРЦ Без НДС]]*$N$1</f>
        <v>5106.18</v>
      </c>
      <c r="L112" s="364">
        <f t="array" ref="L112">Профильные_системы[[#This Row],[РРЦ с НДС]]-Профильные_системы[[#This Row],[РРЦ с НДС]]*$N$1</f>
        <v>5361.4920000000002</v>
      </c>
      <c r="M112" s="364">
        <f t="array" ref="M112">Профильные_системы[[#This Row],["0" НДС]]-Профильные_системы[[#This Row],["0" НДС]]*$N$1</f>
        <v>4467.91</v>
      </c>
      <c r="Q112">
        <f t="array" ref="Q112">Профильные_системы[[#This Row],[РРЦ Без НДС]]-Профильные_системы[[#This Row],[РРЦ Без НДС]]*$U$1</f>
        <v>5106.18</v>
      </c>
      <c r="R112">
        <f t="array" ref="R112">Профильные_системы[[#This Row],[РРЦ с НДС]]-Профильные_системы[[#This Row],[РРЦ с НДС]]*$U$1</f>
        <v>5361.4920000000002</v>
      </c>
      <c r="S112" s="1">
        <f t="array" ref="S112">Профильные_системы[[#This Row],["0" НДС]]-Профильные_системы[[#This Row],["0" НДС]]*$U$1</f>
        <v>4467.91</v>
      </c>
    </row>
    <row r="113" spans="1:19" x14ac:dyDescent="0.25">
      <c r="A113" s="1" t="s">
        <v>41</v>
      </c>
      <c r="B113" s="1" t="s">
        <v>5</v>
      </c>
      <c r="C113" s="1" t="s">
        <v>46</v>
      </c>
      <c r="D113">
        <v>2401.37</v>
      </c>
      <c r="E113">
        <v>2521.4399999999996</v>
      </c>
      <c r="F113">
        <v>2101.1999999999998</v>
      </c>
      <c r="K113" s="364">
        <f t="array" ref="K113">Профильные_системы[[#This Row],[РРЦ Без НДС]]-Профильные_системы[[#This Row],[РРЦ Без НДС]]*$N$1</f>
        <v>2401.37</v>
      </c>
      <c r="L113" s="364">
        <f t="array" ref="L113">Профильные_системы[[#This Row],[РРЦ с НДС]]-Профильные_системы[[#This Row],[РРЦ с НДС]]*$N$1</f>
        <v>2521.4399999999996</v>
      </c>
      <c r="M113" s="364">
        <f t="array" ref="M113">Профильные_системы[[#This Row],["0" НДС]]-Профильные_системы[[#This Row],["0" НДС]]*$N$1</f>
        <v>2101.1999999999998</v>
      </c>
      <c r="Q113">
        <f t="array" ref="Q113">Профильные_системы[[#This Row],[РРЦ Без НДС]]-Профильные_системы[[#This Row],[РРЦ Без НДС]]*$U$1</f>
        <v>2401.37</v>
      </c>
      <c r="R113">
        <f t="array" ref="R113">Профильные_системы[[#This Row],[РРЦ с НДС]]-Профильные_системы[[#This Row],[РРЦ с НДС]]*$U$1</f>
        <v>2521.4399999999996</v>
      </c>
      <c r="S113" s="1">
        <f t="array" ref="S113">Профильные_системы[[#This Row],["0" НДС]]-Профильные_системы[[#This Row],["0" НДС]]*$U$1</f>
        <v>2101.1999999999998</v>
      </c>
    </row>
    <row r="114" spans="1:19" x14ac:dyDescent="0.25">
      <c r="A114" s="1" t="s">
        <v>124</v>
      </c>
      <c r="B114" s="1" t="s">
        <v>5</v>
      </c>
      <c r="C114" s="1" t="s">
        <v>1686</v>
      </c>
      <c r="D114">
        <v>1682.63</v>
      </c>
      <c r="E114">
        <v>1766.76</v>
      </c>
      <c r="F114">
        <v>1472.3</v>
      </c>
      <c r="K114" s="364">
        <f t="array" ref="K114">Профильные_системы[[#This Row],[РРЦ Без НДС]]-Профильные_системы[[#This Row],[РРЦ Без НДС]]*$N$1</f>
        <v>1682.63</v>
      </c>
      <c r="L114" s="364">
        <f t="array" ref="L114">Профильные_системы[[#This Row],[РРЦ с НДС]]-Профильные_системы[[#This Row],[РРЦ с НДС]]*$N$1</f>
        <v>1766.76</v>
      </c>
      <c r="M114" s="364">
        <f t="array" ref="M114">Профильные_системы[[#This Row],["0" НДС]]-Профильные_системы[[#This Row],["0" НДС]]*$N$1</f>
        <v>1472.3</v>
      </c>
      <c r="Q114">
        <f t="array" ref="Q114">Профильные_системы[[#This Row],[РРЦ Без НДС]]-Профильные_системы[[#This Row],[РРЦ Без НДС]]*$U$1</f>
        <v>1682.63</v>
      </c>
      <c r="R114">
        <f t="array" ref="R114">Профильные_системы[[#This Row],[РРЦ с НДС]]-Профильные_системы[[#This Row],[РРЦ с НДС]]*$U$1</f>
        <v>1766.76</v>
      </c>
      <c r="S114" s="1">
        <f t="array" ref="S114">Профильные_системы[[#This Row],["0" НДС]]-Профильные_системы[[#This Row],["0" НДС]]*$U$1</f>
        <v>1472.3</v>
      </c>
    </row>
    <row r="115" spans="1:19" x14ac:dyDescent="0.25">
      <c r="A115" s="1" t="s">
        <v>126</v>
      </c>
      <c r="B115" s="1" t="s">
        <v>5</v>
      </c>
      <c r="C115" s="1" t="s">
        <v>1687</v>
      </c>
      <c r="D115">
        <v>3362.87</v>
      </c>
      <c r="E115">
        <v>3531.0120000000002</v>
      </c>
      <c r="F115">
        <v>2942.51</v>
      </c>
      <c r="K115" s="364">
        <f t="array" ref="K115">Профильные_системы[[#This Row],[РРЦ Без НДС]]-Профильные_системы[[#This Row],[РРЦ Без НДС]]*$N$1</f>
        <v>3362.87</v>
      </c>
      <c r="L115" s="364">
        <f t="array" ref="L115">Профильные_системы[[#This Row],[РРЦ с НДС]]-Профильные_системы[[#This Row],[РРЦ с НДС]]*$N$1</f>
        <v>3531.0120000000002</v>
      </c>
      <c r="M115" s="364">
        <f t="array" ref="M115">Профильные_системы[[#This Row],["0" НДС]]-Профильные_системы[[#This Row],["0" НДС]]*$N$1</f>
        <v>2942.51</v>
      </c>
      <c r="Q115">
        <f t="array" ref="Q115">Профильные_системы[[#This Row],[РРЦ Без НДС]]-Профильные_системы[[#This Row],[РРЦ Без НДС]]*$U$1</f>
        <v>3362.87</v>
      </c>
      <c r="R115">
        <f t="array" ref="R115">Профильные_системы[[#This Row],[РРЦ с НДС]]-Профильные_системы[[#This Row],[РРЦ с НДС]]*$U$1</f>
        <v>3531.0120000000002</v>
      </c>
      <c r="S115" s="1">
        <f t="array" ref="S115">Профильные_системы[[#This Row],["0" НДС]]-Профильные_системы[[#This Row],["0" НДС]]*$U$1</f>
        <v>2942.51</v>
      </c>
    </row>
    <row r="116" spans="1:19" x14ac:dyDescent="0.25">
      <c r="A116" s="1" t="s">
        <v>51</v>
      </c>
      <c r="B116" s="1" t="s">
        <v>5</v>
      </c>
      <c r="C116" s="1" t="s">
        <v>1688</v>
      </c>
      <c r="D116">
        <v>3513.5</v>
      </c>
      <c r="E116">
        <v>3689.172</v>
      </c>
      <c r="F116">
        <v>3074.31</v>
      </c>
      <c r="K116" s="364">
        <f t="array" ref="K116">Профильные_системы[[#This Row],[РРЦ Без НДС]]-Профильные_системы[[#This Row],[РРЦ Без НДС]]*$N$1</f>
        <v>3513.5</v>
      </c>
      <c r="L116" s="364">
        <f t="array" ref="L116">Профильные_системы[[#This Row],[РРЦ с НДС]]-Профильные_системы[[#This Row],[РРЦ с НДС]]*$N$1</f>
        <v>3689.172</v>
      </c>
      <c r="M116" s="364">
        <f t="array" ref="M116">Профильные_системы[[#This Row],["0" НДС]]-Профильные_системы[[#This Row],["0" НДС]]*$N$1</f>
        <v>3074.31</v>
      </c>
      <c r="Q116">
        <f t="array" ref="Q116">Профильные_системы[[#This Row],[РРЦ Без НДС]]-Профильные_системы[[#This Row],[РРЦ Без НДС]]*$U$1</f>
        <v>3513.5</v>
      </c>
      <c r="R116">
        <f t="array" ref="R116">Профильные_системы[[#This Row],[РРЦ с НДС]]-Профильные_системы[[#This Row],[РРЦ с НДС]]*$U$1</f>
        <v>3689.172</v>
      </c>
      <c r="S116" s="1">
        <f t="array" ref="S116">Профильные_системы[[#This Row],["0" НДС]]-Профильные_системы[[#This Row],["0" НДС]]*$U$1</f>
        <v>3074.31</v>
      </c>
    </row>
    <row r="117" spans="1:19" x14ac:dyDescent="0.25">
      <c r="A117" s="1" t="s">
        <v>57</v>
      </c>
      <c r="B117" s="1" t="s">
        <v>5</v>
      </c>
      <c r="C117" s="1" t="s">
        <v>62</v>
      </c>
      <c r="D117">
        <v>1025.52</v>
      </c>
      <c r="E117">
        <v>1076.796</v>
      </c>
      <c r="F117">
        <v>897.33</v>
      </c>
      <c r="K117" s="364">
        <f t="array" ref="K117">Профильные_системы[[#This Row],[РРЦ Без НДС]]-Профильные_системы[[#This Row],[РРЦ Без НДС]]*$N$1</f>
        <v>1025.52</v>
      </c>
      <c r="L117" s="364">
        <f t="array" ref="L117">Профильные_системы[[#This Row],[РРЦ с НДС]]-Профильные_системы[[#This Row],[РРЦ с НДС]]*$N$1</f>
        <v>1076.796</v>
      </c>
      <c r="M117" s="364">
        <f t="array" ref="M117">Профильные_системы[[#This Row],["0" НДС]]-Профильные_системы[[#This Row],["0" НДС]]*$N$1</f>
        <v>897.33</v>
      </c>
      <c r="Q117">
        <f t="array" ref="Q117">Профильные_системы[[#This Row],[РРЦ Без НДС]]-Профильные_системы[[#This Row],[РРЦ Без НДС]]*$U$1</f>
        <v>1025.52</v>
      </c>
      <c r="R117">
        <f t="array" ref="R117">Профильные_системы[[#This Row],[РРЦ с НДС]]-Профильные_системы[[#This Row],[РРЦ с НДС]]*$U$1</f>
        <v>1076.796</v>
      </c>
      <c r="S117" s="1">
        <f t="array" ref="S117">Профильные_системы[[#This Row],["0" НДС]]-Профильные_системы[[#This Row],["0" НДС]]*$U$1</f>
        <v>897.33</v>
      </c>
    </row>
    <row r="118" spans="1:19" x14ac:dyDescent="0.25">
      <c r="A118" s="1" t="s">
        <v>129</v>
      </c>
      <c r="B118" s="1" t="s">
        <v>5</v>
      </c>
      <c r="C118" s="1" t="s">
        <v>1366</v>
      </c>
      <c r="D118">
        <v>2318.09</v>
      </c>
      <c r="E118">
        <v>2433.9960000000001</v>
      </c>
      <c r="F118">
        <v>2028.33</v>
      </c>
      <c r="K118" s="364">
        <f t="array" ref="K118">Профильные_системы[[#This Row],[РРЦ Без НДС]]-Профильные_системы[[#This Row],[РРЦ Без НДС]]*$N$1</f>
        <v>2318.09</v>
      </c>
      <c r="L118" s="364">
        <f t="array" ref="L118">Профильные_системы[[#This Row],[РРЦ с НДС]]-Профильные_системы[[#This Row],[РРЦ с НДС]]*$N$1</f>
        <v>2433.9960000000001</v>
      </c>
      <c r="M118" s="364">
        <f t="array" ref="M118">Профильные_системы[[#This Row],["0" НДС]]-Профильные_системы[[#This Row],["0" НДС]]*$N$1</f>
        <v>2028.33</v>
      </c>
      <c r="Q118">
        <f t="array" ref="Q118">Профильные_системы[[#This Row],[РРЦ Без НДС]]-Профильные_системы[[#This Row],[РРЦ Без НДС]]*$U$1</f>
        <v>2318.09</v>
      </c>
      <c r="R118">
        <f t="array" ref="R118">Профильные_системы[[#This Row],[РРЦ с НДС]]-Профильные_системы[[#This Row],[РРЦ с НДС]]*$U$1</f>
        <v>2433.9960000000001</v>
      </c>
      <c r="S118" s="1">
        <f t="array" ref="S118">Профильные_системы[[#This Row],["0" НДС]]-Профильные_системы[[#This Row],["0" НДС]]*$U$1</f>
        <v>2028.33</v>
      </c>
    </row>
    <row r="119" spans="1:19" x14ac:dyDescent="0.25">
      <c r="A119" s="1" t="s">
        <v>66</v>
      </c>
      <c r="B119" s="1" t="s">
        <v>5</v>
      </c>
      <c r="C119" s="1" t="s">
        <v>70</v>
      </c>
      <c r="D119">
        <v>1076.8</v>
      </c>
      <c r="E119">
        <v>1130.6400000000001</v>
      </c>
      <c r="F119">
        <v>942.2</v>
      </c>
      <c r="K119" s="364">
        <f t="array" ref="K119">Профильные_системы[[#This Row],[РРЦ Без НДС]]-Профильные_системы[[#This Row],[РРЦ Без НДС]]*$N$1</f>
        <v>1076.8</v>
      </c>
      <c r="L119" s="364">
        <f t="array" ref="L119">Профильные_системы[[#This Row],[РРЦ с НДС]]-Профильные_системы[[#This Row],[РРЦ с НДС]]*$N$1</f>
        <v>1130.6400000000001</v>
      </c>
      <c r="M119" s="364">
        <f t="array" ref="M119">Профильные_системы[[#This Row],["0" НДС]]-Профильные_системы[[#This Row],["0" НДС]]*$N$1</f>
        <v>942.2</v>
      </c>
      <c r="Q119">
        <f t="array" ref="Q119">Профильные_системы[[#This Row],[РРЦ Без НДС]]-Профильные_системы[[#This Row],[РРЦ Без НДС]]*$U$1</f>
        <v>1076.8</v>
      </c>
      <c r="R119">
        <f t="array" ref="R119">Профильные_системы[[#This Row],[РРЦ с НДС]]-Профильные_системы[[#This Row],[РРЦ с НДС]]*$U$1</f>
        <v>1130.6400000000001</v>
      </c>
      <c r="S119" s="1">
        <f t="array" ref="S119">Профильные_системы[[#This Row],["0" НДС]]-Профильные_системы[[#This Row],["0" НДС]]*$U$1</f>
        <v>942.2</v>
      </c>
    </row>
    <row r="120" spans="1:19" x14ac:dyDescent="0.25">
      <c r="A120" s="1" t="s">
        <v>136</v>
      </c>
      <c r="B120" s="1" t="s">
        <v>5</v>
      </c>
      <c r="C120" s="1" t="s">
        <v>140</v>
      </c>
      <c r="D120">
        <v>2318.5700000000002</v>
      </c>
      <c r="E120">
        <v>2434.5</v>
      </c>
      <c r="F120">
        <v>2028.75</v>
      </c>
      <c r="K120" s="364">
        <f t="array" ref="K120">Профильные_системы[[#This Row],[РРЦ Без НДС]]-Профильные_системы[[#This Row],[РРЦ Без НДС]]*$N$1</f>
        <v>2318.5700000000002</v>
      </c>
      <c r="L120" s="364">
        <f t="array" ref="L120">Профильные_системы[[#This Row],[РРЦ с НДС]]-Профильные_системы[[#This Row],[РРЦ с НДС]]*$N$1</f>
        <v>2434.5</v>
      </c>
      <c r="M120" s="364">
        <f t="array" ref="M120">Профильные_системы[[#This Row],["0" НДС]]-Профильные_системы[[#This Row],["0" НДС]]*$N$1</f>
        <v>2028.75</v>
      </c>
      <c r="Q120">
        <f t="array" ref="Q120">Профильные_системы[[#This Row],[РРЦ Без НДС]]-Профильные_системы[[#This Row],[РРЦ Без НДС]]*$U$1</f>
        <v>2318.5700000000002</v>
      </c>
      <c r="R120">
        <f t="array" ref="R120">Профильные_системы[[#This Row],[РРЦ с НДС]]-Профильные_системы[[#This Row],[РРЦ с НДС]]*$U$1</f>
        <v>2434.5</v>
      </c>
      <c r="S120" s="1">
        <f t="array" ref="S120">Профильные_системы[[#This Row],["0" НДС]]-Профильные_системы[[#This Row],["0" НДС]]*$U$1</f>
        <v>2028.75</v>
      </c>
    </row>
    <row r="121" spans="1:19" x14ac:dyDescent="0.25">
      <c r="A121" s="1" t="s">
        <v>144</v>
      </c>
      <c r="B121" s="1" t="s">
        <v>5</v>
      </c>
      <c r="C121" s="1" t="s">
        <v>145</v>
      </c>
      <c r="D121">
        <v>3326.26</v>
      </c>
      <c r="E121">
        <v>3492.576</v>
      </c>
      <c r="F121">
        <v>2910.48</v>
      </c>
      <c r="K121" s="364">
        <f t="array" ref="K121">Профильные_системы[[#This Row],[РРЦ Без НДС]]-Профильные_системы[[#This Row],[РРЦ Без НДС]]*$N$1</f>
        <v>3326.26</v>
      </c>
      <c r="L121" s="364">
        <f t="array" ref="L121">Профильные_системы[[#This Row],[РРЦ с НДС]]-Профильные_системы[[#This Row],[РРЦ с НДС]]*$N$1</f>
        <v>3492.576</v>
      </c>
      <c r="M121" s="364">
        <f t="array" ref="M121">Профильные_системы[[#This Row],["0" НДС]]-Профильные_системы[[#This Row],["0" НДС]]*$N$1</f>
        <v>2910.48</v>
      </c>
      <c r="Q121">
        <f t="array" ref="Q121">Профильные_системы[[#This Row],[РРЦ Без НДС]]-Профильные_системы[[#This Row],[РРЦ Без НДС]]*$U$1</f>
        <v>3326.26</v>
      </c>
      <c r="R121">
        <f t="array" ref="R121">Профильные_системы[[#This Row],[РРЦ с НДС]]-Профильные_системы[[#This Row],[РРЦ с НДС]]*$U$1</f>
        <v>3492.576</v>
      </c>
      <c r="S121" s="1">
        <f t="array" ref="S121">Профильные_системы[[#This Row],["0" НДС]]-Профильные_системы[[#This Row],["0" НДС]]*$U$1</f>
        <v>2910.48</v>
      </c>
    </row>
    <row r="122" spans="1:19" x14ac:dyDescent="0.25">
      <c r="A122" s="1" t="s">
        <v>82</v>
      </c>
      <c r="B122" s="1" t="s">
        <v>5</v>
      </c>
      <c r="C122" s="1" t="s">
        <v>87</v>
      </c>
      <c r="D122">
        <v>1000.58</v>
      </c>
      <c r="E122">
        <v>1050.6120000000001</v>
      </c>
      <c r="F122">
        <v>875.51</v>
      </c>
      <c r="K122" s="364">
        <f t="array" ref="K122">Профильные_системы[[#This Row],[РРЦ Без НДС]]-Профильные_системы[[#This Row],[РРЦ Без НДС]]*$N$1</f>
        <v>1000.58</v>
      </c>
      <c r="L122" s="364">
        <f t="array" ref="L122">Профильные_системы[[#This Row],[РРЦ с НДС]]-Профильные_системы[[#This Row],[РРЦ с НДС]]*$N$1</f>
        <v>1050.6120000000001</v>
      </c>
      <c r="M122" s="364">
        <f t="array" ref="M122">Профильные_системы[[#This Row],["0" НДС]]-Профильные_системы[[#This Row],["0" НДС]]*$N$1</f>
        <v>875.51</v>
      </c>
      <c r="Q122">
        <f t="array" ref="Q122">Профильные_системы[[#This Row],[РРЦ Без НДС]]-Профильные_системы[[#This Row],[РРЦ Без НДС]]*$U$1</f>
        <v>1000.58</v>
      </c>
      <c r="R122">
        <f t="array" ref="R122">Профильные_системы[[#This Row],[РРЦ с НДС]]-Профильные_системы[[#This Row],[РРЦ с НДС]]*$U$1</f>
        <v>1050.6120000000001</v>
      </c>
      <c r="S122" s="1">
        <f t="array" ref="S122">Профильные_системы[[#This Row],["0" НДС]]-Профильные_системы[[#This Row],["0" НДС]]*$U$1</f>
        <v>875.51</v>
      </c>
    </row>
    <row r="123" spans="1:19" x14ac:dyDescent="0.25">
      <c r="A123" s="1" t="s">
        <v>75</v>
      </c>
      <c r="B123" s="1" t="s">
        <v>5</v>
      </c>
      <c r="C123" s="1" t="s">
        <v>81</v>
      </c>
      <c r="D123">
        <v>710.29</v>
      </c>
      <c r="E123">
        <v>745.8</v>
      </c>
      <c r="F123">
        <v>621.5</v>
      </c>
      <c r="K123" s="364">
        <f t="array" ref="K123">Профильные_системы[[#This Row],[РРЦ Без НДС]]-Профильные_системы[[#This Row],[РРЦ Без НДС]]*$N$1</f>
        <v>710.29</v>
      </c>
      <c r="L123" s="364">
        <f t="array" ref="L123">Профильные_системы[[#This Row],[РРЦ с НДС]]-Профильные_системы[[#This Row],[РРЦ с НДС]]*$N$1</f>
        <v>745.8</v>
      </c>
      <c r="M123" s="364">
        <f t="array" ref="M123">Профильные_системы[[#This Row],["0" НДС]]-Профильные_системы[[#This Row],["0" НДС]]*$N$1</f>
        <v>621.5</v>
      </c>
      <c r="Q123">
        <f t="array" ref="Q123">Профильные_системы[[#This Row],[РРЦ Без НДС]]-Профильные_системы[[#This Row],[РРЦ Без НДС]]*$U$1</f>
        <v>710.29</v>
      </c>
      <c r="R123">
        <f t="array" ref="R123">Профильные_системы[[#This Row],[РРЦ с НДС]]-Профильные_системы[[#This Row],[РРЦ с НДС]]*$U$1</f>
        <v>745.8</v>
      </c>
      <c r="S123" s="1">
        <f t="array" ref="S123">Профильные_системы[[#This Row],["0" НДС]]-Профильные_системы[[#This Row],["0" НДС]]*$U$1</f>
        <v>621.5</v>
      </c>
    </row>
    <row r="124" spans="1:19" x14ac:dyDescent="0.25">
      <c r="A124" s="1" t="s">
        <v>2</v>
      </c>
      <c r="B124" s="1" t="s">
        <v>5</v>
      </c>
      <c r="C124" s="1" t="s">
        <v>6</v>
      </c>
      <c r="D124">
        <v>748.92</v>
      </c>
      <c r="E124">
        <v>786.37199999999996</v>
      </c>
      <c r="F124">
        <v>655.30999999999995</v>
      </c>
      <c r="K124" s="364">
        <f t="array" ref="K124">Профильные_системы[[#This Row],[РРЦ Без НДС]]-Профильные_системы[[#This Row],[РРЦ Без НДС]]*$N$1</f>
        <v>748.92</v>
      </c>
      <c r="L124" s="364">
        <f t="array" ref="L124">Профильные_системы[[#This Row],[РРЦ с НДС]]-Профильные_системы[[#This Row],[РРЦ с НДС]]*$N$1</f>
        <v>786.37199999999996</v>
      </c>
      <c r="M124" s="364">
        <f t="array" ref="M124">Профильные_системы[[#This Row],["0" НДС]]-Профильные_системы[[#This Row],["0" НДС]]*$N$1</f>
        <v>655.30999999999995</v>
      </c>
      <c r="Q124">
        <f t="array" ref="Q124">Профильные_системы[[#This Row],[РРЦ Без НДС]]-Профильные_системы[[#This Row],[РРЦ Без НДС]]*$U$1</f>
        <v>748.92</v>
      </c>
      <c r="R124">
        <f t="array" ref="R124">Профильные_системы[[#This Row],[РРЦ с НДС]]-Профильные_системы[[#This Row],[РРЦ с НДС]]*$U$1</f>
        <v>786.37199999999996</v>
      </c>
      <c r="S124" s="1">
        <f t="array" ref="S124">Профильные_системы[[#This Row],["0" НДС]]-Профильные_системы[[#This Row],["0" НДС]]*$U$1</f>
        <v>655.30999999999995</v>
      </c>
    </row>
    <row r="125" spans="1:19" x14ac:dyDescent="0.25">
      <c r="A125" s="1" t="s">
        <v>99</v>
      </c>
      <c r="B125" s="1" t="s">
        <v>34</v>
      </c>
      <c r="C125" s="1" t="s">
        <v>101</v>
      </c>
      <c r="D125">
        <v>3625.39</v>
      </c>
      <c r="E125">
        <v>3806.6639999999998</v>
      </c>
      <c r="F125">
        <v>3172.22</v>
      </c>
      <c r="K125" s="364">
        <f t="array" ref="K125">Профильные_системы[[#This Row],[РРЦ Без НДС]]-Профильные_системы[[#This Row],[РРЦ Без НДС]]*$N$1</f>
        <v>3625.39</v>
      </c>
      <c r="L125" s="364">
        <f t="array" ref="L125">Профильные_системы[[#This Row],[РРЦ с НДС]]-Профильные_системы[[#This Row],[РРЦ с НДС]]*$N$1</f>
        <v>3806.6639999999998</v>
      </c>
      <c r="M125" s="364">
        <f t="array" ref="M125">Профильные_системы[[#This Row],["0" НДС]]-Профильные_системы[[#This Row],["0" НДС]]*$N$1</f>
        <v>3172.22</v>
      </c>
      <c r="Q125">
        <f t="array" ref="Q125">Профильные_системы[[#This Row],[РРЦ Без НДС]]-Профильные_системы[[#This Row],[РРЦ Без НДС]]*$U$1</f>
        <v>3625.39</v>
      </c>
      <c r="R125">
        <f t="array" ref="R125">Профильные_системы[[#This Row],[РРЦ с НДС]]-Профильные_системы[[#This Row],[РРЦ с НДС]]*$U$1</f>
        <v>3806.6639999999998</v>
      </c>
      <c r="S125" s="1">
        <f t="array" ref="S125">Профильные_системы[[#This Row],["0" НДС]]-Профильные_системы[[#This Row],["0" НДС]]*$U$1</f>
        <v>3172.22</v>
      </c>
    </row>
    <row r="126" spans="1:19" x14ac:dyDescent="0.25">
      <c r="A126" s="1" t="s">
        <v>104</v>
      </c>
      <c r="B126" s="1" t="s">
        <v>34</v>
      </c>
      <c r="C126" s="1" t="s">
        <v>1318</v>
      </c>
      <c r="D126">
        <v>6994.45</v>
      </c>
      <c r="E126">
        <v>7344.1680000000006</v>
      </c>
      <c r="F126">
        <v>6120.14</v>
      </c>
      <c r="K126" s="364">
        <f t="array" ref="K126">Профильные_системы[[#This Row],[РРЦ Без НДС]]-Профильные_системы[[#This Row],[РРЦ Без НДС]]*$N$1</f>
        <v>6994.45</v>
      </c>
      <c r="L126" s="364">
        <f t="array" ref="L126">Профильные_системы[[#This Row],[РРЦ с НДС]]-Профильные_системы[[#This Row],[РРЦ с НДС]]*$N$1</f>
        <v>7344.1680000000006</v>
      </c>
      <c r="M126" s="364">
        <f t="array" ref="M126">Профильные_системы[[#This Row],["0" НДС]]-Профильные_системы[[#This Row],["0" НДС]]*$N$1</f>
        <v>6120.14</v>
      </c>
      <c r="Q126">
        <f t="array" ref="Q126">Профильные_системы[[#This Row],[РРЦ Без НДС]]-Профильные_системы[[#This Row],[РРЦ Без НДС]]*$U$1</f>
        <v>6994.45</v>
      </c>
      <c r="R126">
        <f t="array" ref="R126">Профильные_системы[[#This Row],[РРЦ с НДС]]-Профильные_системы[[#This Row],[РРЦ с НДС]]*$U$1</f>
        <v>7344.1680000000006</v>
      </c>
      <c r="S126" s="1">
        <f t="array" ref="S126">Профильные_системы[[#This Row],["0" НДС]]-Профильные_системы[[#This Row],["0" НДС]]*$U$1</f>
        <v>6120.14</v>
      </c>
    </row>
    <row r="127" spans="1:19" x14ac:dyDescent="0.25">
      <c r="A127" s="1" t="s">
        <v>110</v>
      </c>
      <c r="B127" s="1" t="s">
        <v>34</v>
      </c>
      <c r="C127" s="1" t="s">
        <v>1226</v>
      </c>
      <c r="D127">
        <v>3228.4</v>
      </c>
      <c r="E127">
        <v>3389.8199999999997</v>
      </c>
      <c r="F127">
        <v>2824.85</v>
      </c>
      <c r="K127" s="364">
        <f t="array" ref="K127">Профильные_системы[[#This Row],[РРЦ Без НДС]]-Профильные_системы[[#This Row],[РРЦ Без НДС]]*$N$1</f>
        <v>3228.4</v>
      </c>
      <c r="L127" s="364">
        <f t="array" ref="L127">Профильные_системы[[#This Row],[РРЦ с НДС]]-Профильные_системы[[#This Row],[РРЦ с НДС]]*$N$1</f>
        <v>3389.8199999999997</v>
      </c>
      <c r="M127" s="364">
        <f t="array" ref="M127">Профильные_системы[[#This Row],["0" НДС]]-Профильные_системы[[#This Row],["0" НДС]]*$N$1</f>
        <v>2824.85</v>
      </c>
      <c r="Q127">
        <f t="array" ref="Q127">Профильные_системы[[#This Row],[РРЦ Без НДС]]-Профильные_системы[[#This Row],[РРЦ Без НДС]]*$U$1</f>
        <v>3228.4</v>
      </c>
      <c r="R127">
        <f t="array" ref="R127">Профильные_системы[[#This Row],[РРЦ с НДС]]-Профильные_системы[[#This Row],[РРЦ с НДС]]*$U$1</f>
        <v>3389.8199999999997</v>
      </c>
      <c r="S127" s="1">
        <f t="array" ref="S127">Профильные_системы[[#This Row],["0" НДС]]-Профильные_системы[[#This Row],["0" НДС]]*$U$1</f>
        <v>2824.85</v>
      </c>
    </row>
    <row r="128" spans="1:19" x14ac:dyDescent="0.25">
      <c r="A128" s="1" t="s">
        <v>120</v>
      </c>
      <c r="B128" s="1" t="s">
        <v>34</v>
      </c>
      <c r="C128" s="1" t="s">
        <v>1555</v>
      </c>
      <c r="D128">
        <v>2195.0500000000002</v>
      </c>
      <c r="E128">
        <v>2304.8040000000001</v>
      </c>
      <c r="F128">
        <v>1920.67</v>
      </c>
      <c r="K128" s="364">
        <f t="array" ref="K128">Профильные_системы[[#This Row],[РРЦ Без НДС]]-Профильные_системы[[#This Row],[РРЦ Без НДС]]*$N$1</f>
        <v>2195.0500000000002</v>
      </c>
      <c r="L128" s="364">
        <f t="array" ref="L128">Профильные_системы[[#This Row],[РРЦ с НДС]]-Профильные_системы[[#This Row],[РРЦ с НДС]]*$N$1</f>
        <v>2304.8040000000001</v>
      </c>
      <c r="M128" s="364">
        <f t="array" ref="M128">Профильные_системы[[#This Row],["0" НДС]]-Профильные_системы[[#This Row],["0" НДС]]*$N$1</f>
        <v>1920.67</v>
      </c>
      <c r="Q128">
        <f t="array" ref="Q128">Профильные_системы[[#This Row],[РРЦ Без НДС]]-Профильные_системы[[#This Row],[РРЦ Без НДС]]*$U$1</f>
        <v>2195.0500000000002</v>
      </c>
      <c r="R128">
        <f t="array" ref="R128">Профильные_системы[[#This Row],[РРЦ с НДС]]-Профильные_системы[[#This Row],[РРЦ с НДС]]*$U$1</f>
        <v>2304.8040000000001</v>
      </c>
      <c r="S128" s="1">
        <f t="array" ref="S128">Профильные_системы[[#This Row],["0" НДС]]-Профильные_системы[[#This Row],["0" НДС]]*$U$1</f>
        <v>1920.67</v>
      </c>
    </row>
    <row r="129" spans="1:19" x14ac:dyDescent="0.25">
      <c r="A129" s="1" t="s">
        <v>91</v>
      </c>
      <c r="B129" s="1" t="s">
        <v>34</v>
      </c>
      <c r="C129" s="1" t="s">
        <v>94</v>
      </c>
      <c r="D129">
        <v>3295.8</v>
      </c>
      <c r="E129">
        <v>3460.596</v>
      </c>
      <c r="F129">
        <v>2883.83</v>
      </c>
      <c r="K129" s="364">
        <f t="array" ref="K129">Профильные_системы[[#This Row],[РРЦ Без НДС]]-Профильные_системы[[#This Row],[РРЦ Без НДС]]*$N$1</f>
        <v>3295.8</v>
      </c>
      <c r="L129" s="364">
        <f t="array" ref="L129">Профильные_системы[[#This Row],[РРЦ с НДС]]-Профильные_системы[[#This Row],[РРЦ с НДС]]*$N$1</f>
        <v>3460.596</v>
      </c>
      <c r="M129" s="364">
        <f t="array" ref="M129">Профильные_системы[[#This Row],["0" НДС]]-Профильные_системы[[#This Row],["0" НДС]]*$N$1</f>
        <v>2883.83</v>
      </c>
      <c r="Q129">
        <f t="array" ref="Q129">Профильные_системы[[#This Row],[РРЦ Без НДС]]-Профильные_системы[[#This Row],[РРЦ Без НДС]]*$U$1</f>
        <v>3295.8</v>
      </c>
      <c r="R129">
        <f t="array" ref="R129">Профильные_системы[[#This Row],[РРЦ с НДС]]-Профильные_системы[[#This Row],[РРЦ с НДС]]*$U$1</f>
        <v>3460.596</v>
      </c>
      <c r="S129" s="1">
        <f t="array" ref="S129">Профильные_системы[[#This Row],["0" НДС]]-Профильные_системы[[#This Row],["0" НДС]]*$U$1</f>
        <v>2883.83</v>
      </c>
    </row>
    <row r="130" spans="1:19" x14ac:dyDescent="0.25">
      <c r="A130" s="1" t="s">
        <v>382</v>
      </c>
      <c r="B130" s="1" t="s">
        <v>34</v>
      </c>
      <c r="C130" s="1" t="s">
        <v>35</v>
      </c>
      <c r="D130">
        <v>7176.7</v>
      </c>
      <c r="E130">
        <v>7535.5319999999992</v>
      </c>
      <c r="F130">
        <v>6279.61</v>
      </c>
      <c r="K130" s="364">
        <f t="array" ref="K130">Профильные_системы[[#This Row],[РРЦ Без НДС]]-Профильные_системы[[#This Row],[РРЦ Без НДС]]*$N$1</f>
        <v>7176.7</v>
      </c>
      <c r="L130" s="364">
        <f t="array" ref="L130">Профильные_системы[[#This Row],[РРЦ с НДС]]-Профильные_системы[[#This Row],[РРЦ с НДС]]*$N$1</f>
        <v>7535.5319999999992</v>
      </c>
      <c r="M130" s="364">
        <f t="array" ref="M130">Профильные_системы[[#This Row],["0" НДС]]-Профильные_системы[[#This Row],["0" НДС]]*$N$1</f>
        <v>6279.61</v>
      </c>
      <c r="Q130">
        <f t="array" ref="Q130">Профильные_системы[[#This Row],[РРЦ Без НДС]]-Профильные_системы[[#This Row],[РРЦ Без НДС]]*$U$1</f>
        <v>7176.7</v>
      </c>
      <c r="R130">
        <f t="array" ref="R130">Профильные_системы[[#This Row],[РРЦ с НДС]]-Профильные_системы[[#This Row],[РРЦ с НДС]]*$U$1</f>
        <v>7535.5319999999992</v>
      </c>
      <c r="S130" s="1">
        <f t="array" ref="S130">Профильные_системы[[#This Row],["0" НДС]]-Профильные_системы[[#This Row],["0" НДС]]*$U$1</f>
        <v>6279.61</v>
      </c>
    </row>
    <row r="131" spans="1:19" x14ac:dyDescent="0.25">
      <c r="A131" s="1" t="s">
        <v>41</v>
      </c>
      <c r="B131" s="1" t="s">
        <v>34</v>
      </c>
      <c r="C131" s="1" t="s">
        <v>47</v>
      </c>
      <c r="D131">
        <v>2629.08</v>
      </c>
      <c r="E131">
        <v>2760.54</v>
      </c>
      <c r="F131">
        <v>2300.4499999999998</v>
      </c>
      <c r="K131" s="364">
        <f t="array" ref="K131">Профильные_системы[[#This Row],[РРЦ Без НДС]]-Профильные_системы[[#This Row],[РРЦ Без НДС]]*$N$1</f>
        <v>2629.08</v>
      </c>
      <c r="L131" s="364">
        <f t="array" ref="L131">Профильные_системы[[#This Row],[РРЦ с НДС]]-Профильные_системы[[#This Row],[РРЦ с НДС]]*$N$1</f>
        <v>2760.54</v>
      </c>
      <c r="M131" s="364">
        <f t="array" ref="M131">Профильные_системы[[#This Row],["0" НДС]]-Профильные_системы[[#This Row],["0" НДС]]*$N$1</f>
        <v>2300.4499999999998</v>
      </c>
      <c r="Q131">
        <f t="array" ref="Q131">Профильные_системы[[#This Row],[РРЦ Без НДС]]-Профильные_системы[[#This Row],[РРЦ Без НДС]]*$U$1</f>
        <v>2629.08</v>
      </c>
      <c r="R131">
        <f t="array" ref="R131">Профильные_системы[[#This Row],[РРЦ с НДС]]-Профильные_системы[[#This Row],[РРЦ с НДС]]*$U$1</f>
        <v>2760.54</v>
      </c>
      <c r="S131" s="1">
        <f t="array" ref="S131">Профильные_системы[[#This Row],["0" НДС]]-Профильные_системы[[#This Row],["0" НДС]]*$U$1</f>
        <v>2300.4499999999998</v>
      </c>
    </row>
    <row r="132" spans="1:19" x14ac:dyDescent="0.25">
      <c r="A132" s="1" t="s">
        <v>124</v>
      </c>
      <c r="B132" s="1" t="s">
        <v>34</v>
      </c>
      <c r="C132" s="1" t="s">
        <v>1853</v>
      </c>
      <c r="D132">
        <v>1597.37</v>
      </c>
      <c r="E132">
        <v>1677.24</v>
      </c>
      <c r="F132">
        <v>1397.7</v>
      </c>
      <c r="K132" s="364">
        <f t="array" ref="K132">Профильные_системы[[#This Row],[РРЦ Без НДС]]-Профильные_системы[[#This Row],[РРЦ Без НДС]]*$N$1</f>
        <v>1597.37</v>
      </c>
      <c r="L132" s="364">
        <f t="array" ref="L132">Профильные_системы[[#This Row],[РРЦ с НДС]]-Профильные_системы[[#This Row],[РРЦ с НДС]]*$N$1</f>
        <v>1677.24</v>
      </c>
      <c r="M132" s="364">
        <f t="array" ref="M132">Профильные_системы[[#This Row],["0" НДС]]-Профильные_системы[[#This Row],["0" НДС]]*$N$1</f>
        <v>1397.7</v>
      </c>
      <c r="Q132">
        <f t="array" ref="Q132">Профильные_системы[[#This Row],[РРЦ Без НДС]]-Профильные_системы[[#This Row],[РРЦ Без НДС]]*$U$1</f>
        <v>1597.37</v>
      </c>
      <c r="R132">
        <f t="array" ref="R132">Профильные_системы[[#This Row],[РРЦ с НДС]]-Профильные_системы[[#This Row],[РРЦ с НДС]]*$U$1</f>
        <v>1677.24</v>
      </c>
      <c r="S132" s="1">
        <f t="array" ref="S132">Профильные_системы[[#This Row],["0" НДС]]-Профильные_системы[[#This Row],["0" НДС]]*$U$1</f>
        <v>1397.7</v>
      </c>
    </row>
    <row r="133" spans="1:19" x14ac:dyDescent="0.25">
      <c r="A133" s="1" t="s">
        <v>126</v>
      </c>
      <c r="B133" s="1" t="s">
        <v>34</v>
      </c>
      <c r="C133" s="1" t="s">
        <v>1869</v>
      </c>
      <c r="D133">
        <v>3228.4</v>
      </c>
      <c r="E133">
        <v>3389.8199999999997</v>
      </c>
      <c r="F133">
        <v>2824.85</v>
      </c>
      <c r="K133" s="364">
        <f t="array" ref="K133">Профильные_системы[[#This Row],[РРЦ Без НДС]]-Профильные_системы[[#This Row],[РРЦ Без НДС]]*$N$1</f>
        <v>3228.4</v>
      </c>
      <c r="L133" s="364">
        <f t="array" ref="L133">Профильные_системы[[#This Row],[РРЦ с НДС]]-Профильные_системы[[#This Row],[РРЦ с НДС]]*$N$1</f>
        <v>3389.8199999999997</v>
      </c>
      <c r="M133" s="364">
        <f t="array" ref="M133">Профильные_системы[[#This Row],["0" НДС]]-Профильные_системы[[#This Row],["0" НДС]]*$N$1</f>
        <v>2824.85</v>
      </c>
      <c r="Q133">
        <f t="array" ref="Q133">Профильные_системы[[#This Row],[РРЦ Без НДС]]-Профильные_системы[[#This Row],[РРЦ Без НДС]]*$U$1</f>
        <v>3228.4</v>
      </c>
      <c r="R133">
        <f t="array" ref="R133">Профильные_системы[[#This Row],[РРЦ с НДС]]-Профильные_системы[[#This Row],[РРЦ с НДС]]*$U$1</f>
        <v>3389.8199999999997</v>
      </c>
      <c r="S133" s="1">
        <f t="array" ref="S133">Профильные_системы[[#This Row],["0" НДС]]-Профильные_системы[[#This Row],["0" НДС]]*$U$1</f>
        <v>2824.85</v>
      </c>
    </row>
    <row r="134" spans="1:19" x14ac:dyDescent="0.25">
      <c r="A134" s="1" t="s">
        <v>51</v>
      </c>
      <c r="B134" s="1" t="s">
        <v>34</v>
      </c>
      <c r="C134" s="1" t="s">
        <v>1870</v>
      </c>
      <c r="D134">
        <v>4643.7299999999996</v>
      </c>
      <c r="E134">
        <v>4875.9120000000003</v>
      </c>
      <c r="F134">
        <v>4063.26</v>
      </c>
      <c r="K134" s="364">
        <f t="array" ref="K134">Профильные_системы[[#This Row],[РРЦ Без НДС]]-Профильные_системы[[#This Row],[РРЦ Без НДС]]*$N$1</f>
        <v>4643.7299999999996</v>
      </c>
      <c r="L134" s="364">
        <f t="array" ref="L134">Профильные_системы[[#This Row],[РРЦ с НДС]]-Профильные_системы[[#This Row],[РРЦ с НДС]]*$N$1</f>
        <v>4875.9120000000003</v>
      </c>
      <c r="M134" s="364">
        <f t="array" ref="M134">Профильные_системы[[#This Row],["0" НДС]]-Профильные_системы[[#This Row],["0" НДС]]*$N$1</f>
        <v>4063.26</v>
      </c>
      <c r="Q134">
        <f t="array" ref="Q134">Профильные_системы[[#This Row],[РРЦ Без НДС]]-Профильные_системы[[#This Row],[РРЦ Без НДС]]*$U$1</f>
        <v>4643.7299999999996</v>
      </c>
      <c r="R134">
        <f t="array" ref="R134">Профильные_системы[[#This Row],[РРЦ с НДС]]-Профильные_системы[[#This Row],[РРЦ с НДС]]*$U$1</f>
        <v>4875.9120000000003</v>
      </c>
      <c r="S134" s="1">
        <f t="array" ref="S134">Профильные_системы[[#This Row],["0" НДС]]-Профильные_системы[[#This Row],["0" НДС]]*$U$1</f>
        <v>4063.26</v>
      </c>
    </row>
    <row r="135" spans="1:19" x14ac:dyDescent="0.25">
      <c r="A135" s="1" t="s">
        <v>129</v>
      </c>
      <c r="B135" s="1" t="s">
        <v>34</v>
      </c>
      <c r="C135" s="1" t="s">
        <v>1871</v>
      </c>
      <c r="D135">
        <v>2209.34</v>
      </c>
      <c r="E135">
        <v>2319.8040000000001</v>
      </c>
      <c r="F135">
        <v>1933.17</v>
      </c>
      <c r="K135" s="364">
        <f t="array" ref="K135">Профильные_системы[[#This Row],[РРЦ Без НДС]]-Профильные_системы[[#This Row],[РРЦ Без НДС]]*$N$1</f>
        <v>2209.34</v>
      </c>
      <c r="L135" s="364">
        <f t="array" ref="L135">Профильные_системы[[#This Row],[РРЦ с НДС]]-Профильные_системы[[#This Row],[РРЦ с НДС]]*$N$1</f>
        <v>2319.8040000000001</v>
      </c>
      <c r="M135" s="364">
        <f t="array" ref="M135">Профильные_системы[[#This Row],["0" НДС]]-Профильные_системы[[#This Row],["0" НДС]]*$N$1</f>
        <v>1933.17</v>
      </c>
      <c r="Q135">
        <f t="array" ref="Q135">Профильные_системы[[#This Row],[РРЦ Без НДС]]-Профильные_системы[[#This Row],[РРЦ Без НДС]]*$U$1</f>
        <v>2209.34</v>
      </c>
      <c r="R135">
        <f t="array" ref="R135">Профильные_системы[[#This Row],[РРЦ с НДС]]-Профильные_системы[[#This Row],[РРЦ с НДС]]*$U$1</f>
        <v>2319.8040000000001</v>
      </c>
      <c r="S135" s="1">
        <f t="array" ref="S135">Профильные_системы[[#This Row],["0" НДС]]-Профильные_системы[[#This Row],["0" НДС]]*$U$1</f>
        <v>1933.17</v>
      </c>
    </row>
    <row r="136" spans="1:19" x14ac:dyDescent="0.25">
      <c r="A136" s="1" t="s">
        <v>136</v>
      </c>
      <c r="B136" s="1" t="s">
        <v>34</v>
      </c>
      <c r="C136" s="1" t="s">
        <v>1872</v>
      </c>
      <c r="D136">
        <v>3088.08</v>
      </c>
      <c r="E136">
        <v>3242.4840000000004</v>
      </c>
      <c r="F136">
        <v>2702.07</v>
      </c>
      <c r="K136" s="364">
        <f t="array" ref="K136">Профильные_системы[[#This Row],[РРЦ Без НДС]]-Профильные_системы[[#This Row],[РРЦ Без НДС]]*$N$1</f>
        <v>3088.08</v>
      </c>
      <c r="L136" s="364">
        <f t="array" ref="L136">Профильные_системы[[#This Row],[РРЦ с НДС]]-Профильные_системы[[#This Row],[РРЦ с НДС]]*$N$1</f>
        <v>3242.4840000000004</v>
      </c>
      <c r="M136" s="364">
        <f t="array" ref="M136">Профильные_системы[[#This Row],["0" НДС]]-Профильные_системы[[#This Row],["0" НДС]]*$N$1</f>
        <v>2702.07</v>
      </c>
      <c r="Q136">
        <f t="array" ref="Q136">Профильные_системы[[#This Row],[РРЦ Без НДС]]-Профильные_системы[[#This Row],[РРЦ Без НДС]]*$U$1</f>
        <v>3088.08</v>
      </c>
      <c r="R136">
        <f t="array" ref="R136">Профильные_системы[[#This Row],[РРЦ с НДС]]-Профильные_системы[[#This Row],[РРЦ с НДС]]*$U$1</f>
        <v>3242.4840000000004</v>
      </c>
      <c r="S136" s="1">
        <f t="array" ref="S136">Профильные_системы[[#This Row],["0" НДС]]-Профильные_системы[[#This Row],["0" НДС]]*$U$1</f>
        <v>2702.07</v>
      </c>
    </row>
    <row r="137" spans="1:19" x14ac:dyDescent="0.25">
      <c r="A137" s="1" t="s">
        <v>144</v>
      </c>
      <c r="B137" s="1" t="s">
        <v>34</v>
      </c>
      <c r="C137" s="1" t="s">
        <v>1873</v>
      </c>
      <c r="D137">
        <v>3958.34</v>
      </c>
      <c r="E137">
        <v>4156.26</v>
      </c>
      <c r="F137">
        <v>3463.55</v>
      </c>
      <c r="K137" s="364">
        <f t="array" ref="K137">Профильные_системы[[#This Row],[РРЦ Без НДС]]-Профильные_системы[[#This Row],[РРЦ Без НДС]]*$N$1</f>
        <v>3958.34</v>
      </c>
      <c r="L137" s="364">
        <f t="array" ref="L137">Профильные_системы[[#This Row],[РРЦ с НДС]]-Профильные_системы[[#This Row],[РРЦ с НДС]]*$N$1</f>
        <v>4156.26</v>
      </c>
      <c r="M137" s="364">
        <f t="array" ref="M137">Профильные_системы[[#This Row],["0" НДС]]-Профильные_системы[[#This Row],["0" НДС]]*$N$1</f>
        <v>3463.55</v>
      </c>
      <c r="Q137">
        <f t="array" ref="Q137">Профильные_системы[[#This Row],[РРЦ Без НДС]]-Профильные_системы[[#This Row],[РРЦ Без НДС]]*$U$1</f>
        <v>3958.34</v>
      </c>
      <c r="R137">
        <f t="array" ref="R137">Профильные_системы[[#This Row],[РРЦ с НДС]]-Профильные_системы[[#This Row],[РРЦ с НДС]]*$U$1</f>
        <v>4156.26</v>
      </c>
      <c r="S137" s="1">
        <f t="array" ref="S137">Профильные_системы[[#This Row],["0" НДС]]-Профильные_системы[[#This Row],["0" НДС]]*$U$1</f>
        <v>3463.55</v>
      </c>
    </row>
    <row r="138" spans="1:19" x14ac:dyDescent="0.25">
      <c r="A138" s="1" t="s">
        <v>82</v>
      </c>
      <c r="B138" s="1" t="s">
        <v>34</v>
      </c>
      <c r="C138" s="1" t="s">
        <v>1874</v>
      </c>
      <c r="D138">
        <v>1768.66</v>
      </c>
      <c r="E138">
        <v>1857.096</v>
      </c>
      <c r="F138">
        <v>1547.58</v>
      </c>
      <c r="K138" s="364">
        <f t="array" ref="K138">Профильные_системы[[#This Row],[РРЦ Без НДС]]-Профильные_системы[[#This Row],[РРЦ Без НДС]]*$N$1</f>
        <v>1768.66</v>
      </c>
      <c r="L138" s="364">
        <f t="array" ref="L138">Профильные_системы[[#This Row],[РРЦ с НДС]]-Профильные_системы[[#This Row],[РРЦ с НДС]]*$N$1</f>
        <v>1857.096</v>
      </c>
      <c r="M138" s="364">
        <f t="array" ref="M138">Профильные_системы[[#This Row],["0" НДС]]-Профильные_системы[[#This Row],["0" НДС]]*$N$1</f>
        <v>1547.58</v>
      </c>
      <c r="Q138">
        <f t="array" ref="Q138">Профильные_системы[[#This Row],[РРЦ Без НДС]]-Профильные_системы[[#This Row],[РРЦ Без НДС]]*$U$1</f>
        <v>1768.66</v>
      </c>
      <c r="R138">
        <f t="array" ref="R138">Профильные_системы[[#This Row],[РРЦ с НДС]]-Профильные_системы[[#This Row],[РРЦ с НДС]]*$U$1</f>
        <v>1857.096</v>
      </c>
      <c r="S138" s="1">
        <f t="array" ref="S138">Профильные_системы[[#This Row],["0" НДС]]-Профильные_системы[[#This Row],["0" НДС]]*$U$1</f>
        <v>1547.58</v>
      </c>
    </row>
    <row r="139" spans="1:19" x14ac:dyDescent="0.25">
      <c r="A139" s="1" t="s">
        <v>51</v>
      </c>
      <c r="B139" s="1" t="s">
        <v>34</v>
      </c>
      <c r="C139" s="1" t="s">
        <v>1870</v>
      </c>
      <c r="D139">
        <v>4643.7299999999996</v>
      </c>
      <c r="E139">
        <v>4875.9120000000003</v>
      </c>
      <c r="F139">
        <v>4063.26</v>
      </c>
      <c r="K139" s="364">
        <f t="array" ref="K139">Профильные_системы[[#This Row],[РРЦ Без НДС]]-Профильные_системы[[#This Row],[РРЦ Без НДС]]*$N$1</f>
        <v>4643.7299999999996</v>
      </c>
      <c r="L139" s="364">
        <f t="array" ref="L139">Профильные_системы[[#This Row],[РРЦ с НДС]]-Профильные_системы[[#This Row],[РРЦ с НДС]]*$N$1</f>
        <v>4875.9120000000003</v>
      </c>
      <c r="M139" s="364">
        <f t="array" ref="M139">Профильные_системы[[#This Row],["0" НДС]]-Профильные_системы[[#This Row],["0" НДС]]*$N$1</f>
        <v>4063.26</v>
      </c>
      <c r="Q139">
        <f t="array" ref="Q139">Профильные_системы[[#This Row],[РРЦ Без НДС]]-Профильные_системы[[#This Row],[РРЦ Без НДС]]*$U$1</f>
        <v>4643.7299999999996</v>
      </c>
      <c r="R139">
        <f t="array" ref="R139">Профильные_системы[[#This Row],[РРЦ с НДС]]-Профильные_системы[[#This Row],[РРЦ с НДС]]*$U$1</f>
        <v>4875.9120000000003</v>
      </c>
      <c r="S139" s="1">
        <f t="array" ref="S139">Профильные_системы[[#This Row],["0" НДС]]-Профильные_системы[[#This Row],["0" НДС]]*$U$1</f>
        <v>4063.26</v>
      </c>
    </row>
    <row r="140" spans="1:19" x14ac:dyDescent="0.25">
      <c r="A140" s="1" t="s">
        <v>99</v>
      </c>
      <c r="B140" s="1" t="s">
        <v>36</v>
      </c>
      <c r="C140" s="1" t="s">
        <v>1875</v>
      </c>
      <c r="D140">
        <v>3262.85</v>
      </c>
      <c r="E140">
        <v>3425.9879999999998</v>
      </c>
      <c r="F140">
        <v>2854.99</v>
      </c>
      <c r="K140" s="364">
        <f t="array" ref="K140">Профильные_системы[[#This Row],[РРЦ Без НДС]]-Профильные_системы[[#This Row],[РРЦ Без НДС]]*$N$1</f>
        <v>3262.85</v>
      </c>
      <c r="L140" s="364">
        <f t="array" ref="L140">Профильные_системы[[#This Row],[РРЦ с НДС]]-Профильные_системы[[#This Row],[РРЦ с НДС]]*$N$1</f>
        <v>3425.9879999999998</v>
      </c>
      <c r="M140" s="364">
        <f t="array" ref="M140">Профильные_системы[[#This Row],["0" НДС]]-Профильные_системы[[#This Row],["0" НДС]]*$N$1</f>
        <v>2854.99</v>
      </c>
      <c r="Q140">
        <f t="array" ref="Q140">Профильные_системы[[#This Row],[РРЦ Без НДС]]-Профильные_системы[[#This Row],[РРЦ Без НДС]]*$U$1</f>
        <v>3262.85</v>
      </c>
      <c r="R140">
        <f t="array" ref="R140">Профильные_системы[[#This Row],[РРЦ с НДС]]-Профильные_системы[[#This Row],[РРЦ с НДС]]*$U$1</f>
        <v>3425.9879999999998</v>
      </c>
      <c r="S140" s="1">
        <f t="array" ref="S140">Профильные_системы[[#This Row],["0" НДС]]-Профильные_системы[[#This Row],["0" НДС]]*$U$1</f>
        <v>2854.99</v>
      </c>
    </row>
    <row r="141" spans="1:19" x14ac:dyDescent="0.25">
      <c r="A141" s="1" t="s">
        <v>110</v>
      </c>
      <c r="B141" s="1" t="s">
        <v>36</v>
      </c>
      <c r="C141" s="1" t="s">
        <v>1876</v>
      </c>
      <c r="D141">
        <v>2905.56</v>
      </c>
      <c r="E141">
        <v>3050.8440000000001</v>
      </c>
      <c r="F141">
        <v>2542.37</v>
      </c>
      <c r="K141" s="364">
        <f t="array" ref="K141">Профильные_системы[[#This Row],[РРЦ Без НДС]]-Профильные_системы[[#This Row],[РРЦ Без НДС]]*$N$1</f>
        <v>2905.56</v>
      </c>
      <c r="L141" s="364">
        <f t="array" ref="L141">Профильные_системы[[#This Row],[РРЦ с НДС]]-Профильные_системы[[#This Row],[РРЦ с НДС]]*$N$1</f>
        <v>3050.8440000000001</v>
      </c>
      <c r="M141" s="364">
        <f t="array" ref="M141">Профильные_системы[[#This Row],["0" НДС]]-Профильные_системы[[#This Row],["0" НДС]]*$N$1</f>
        <v>2542.37</v>
      </c>
      <c r="Q141">
        <f t="array" ref="Q141">Профильные_системы[[#This Row],[РРЦ Без НДС]]-Профильные_системы[[#This Row],[РРЦ Без НДС]]*$U$1</f>
        <v>2905.56</v>
      </c>
      <c r="R141">
        <f t="array" ref="R141">Профильные_системы[[#This Row],[РРЦ с НДС]]-Профильные_системы[[#This Row],[РРЦ с НДС]]*$U$1</f>
        <v>3050.8440000000001</v>
      </c>
      <c r="S141" s="1">
        <f t="array" ref="S141">Профильные_системы[[#This Row],["0" НДС]]-Профильные_системы[[#This Row],["0" НДС]]*$U$1</f>
        <v>2542.37</v>
      </c>
    </row>
    <row r="142" spans="1:19" x14ac:dyDescent="0.25">
      <c r="A142" s="1" t="s">
        <v>91</v>
      </c>
      <c r="B142" s="1" t="s">
        <v>36</v>
      </c>
      <c r="C142" s="1" t="s">
        <v>1877</v>
      </c>
      <c r="D142">
        <v>2966.22</v>
      </c>
      <c r="E142">
        <v>3114.5280000000002</v>
      </c>
      <c r="F142">
        <v>2595.44</v>
      </c>
      <c r="K142" s="364">
        <f t="array" ref="K142">Профильные_системы[[#This Row],[РРЦ Без НДС]]-Профильные_системы[[#This Row],[РРЦ Без НДС]]*$N$1</f>
        <v>2966.22</v>
      </c>
      <c r="L142" s="364">
        <f t="array" ref="L142">Профильные_системы[[#This Row],[РРЦ с НДС]]-Профильные_системы[[#This Row],[РРЦ с НДС]]*$N$1</f>
        <v>3114.5280000000002</v>
      </c>
      <c r="M142" s="364">
        <f t="array" ref="M142">Профильные_системы[[#This Row],["0" НДС]]-Профильные_системы[[#This Row],["0" НДС]]*$N$1</f>
        <v>2595.44</v>
      </c>
      <c r="Q142">
        <f t="array" ref="Q142">Профильные_системы[[#This Row],[РРЦ Без НДС]]-Профильные_системы[[#This Row],[РРЦ Без НДС]]*$U$1</f>
        <v>2966.22</v>
      </c>
      <c r="R142">
        <f t="array" ref="R142">Профильные_системы[[#This Row],[РРЦ с НДС]]-Профильные_системы[[#This Row],[РРЦ с НДС]]*$U$1</f>
        <v>3114.5280000000002</v>
      </c>
      <c r="S142" s="1">
        <f t="array" ref="S142">Профильные_системы[[#This Row],["0" НДС]]-Профильные_системы[[#This Row],["0" НДС]]*$U$1</f>
        <v>2595.44</v>
      </c>
    </row>
    <row r="143" spans="1:19" x14ac:dyDescent="0.25">
      <c r="A143" s="1" t="s">
        <v>382</v>
      </c>
      <c r="B143" s="1" t="s">
        <v>36</v>
      </c>
      <c r="C143" s="1" t="s">
        <v>1878</v>
      </c>
      <c r="D143">
        <v>6459.03</v>
      </c>
      <c r="E143">
        <v>6781.98</v>
      </c>
      <c r="F143">
        <v>5651.65</v>
      </c>
      <c r="K143" s="364">
        <f t="array" ref="K143">Профильные_системы[[#This Row],[РРЦ Без НДС]]-Профильные_системы[[#This Row],[РРЦ Без НДС]]*$N$1</f>
        <v>6459.03</v>
      </c>
      <c r="L143" s="364">
        <f t="array" ref="L143">Профильные_системы[[#This Row],[РРЦ с НДС]]-Профильные_системы[[#This Row],[РРЦ с НДС]]*$N$1</f>
        <v>6781.98</v>
      </c>
      <c r="M143" s="364">
        <f t="array" ref="M143">Профильные_системы[[#This Row],["0" НДС]]-Профильные_системы[[#This Row],["0" НДС]]*$N$1</f>
        <v>5651.65</v>
      </c>
      <c r="Q143">
        <f t="array" ref="Q143">Профильные_системы[[#This Row],[РРЦ Без НДС]]-Профильные_системы[[#This Row],[РРЦ Без НДС]]*$U$1</f>
        <v>6459.03</v>
      </c>
      <c r="R143">
        <f t="array" ref="R143">Профильные_системы[[#This Row],[РРЦ с НДС]]-Профильные_системы[[#This Row],[РРЦ с НДС]]*$U$1</f>
        <v>6781.98</v>
      </c>
      <c r="S143" s="1">
        <f t="array" ref="S143">Профильные_системы[[#This Row],["0" НДС]]-Профильные_системы[[#This Row],["0" НДС]]*$U$1</f>
        <v>5651.65</v>
      </c>
    </row>
    <row r="144" spans="1:19" x14ac:dyDescent="0.25">
      <c r="A144" s="1" t="s">
        <v>41</v>
      </c>
      <c r="B144" s="1" t="s">
        <v>36</v>
      </c>
      <c r="C144" s="1" t="s">
        <v>1879</v>
      </c>
      <c r="D144">
        <v>2366.17</v>
      </c>
      <c r="E144">
        <v>2484.48</v>
      </c>
      <c r="F144">
        <v>2070.4</v>
      </c>
      <c r="K144" s="364">
        <f t="array" ref="K144">Профильные_системы[[#This Row],[РРЦ Без НДС]]-Профильные_системы[[#This Row],[РРЦ Без НДС]]*$N$1</f>
        <v>2366.17</v>
      </c>
      <c r="L144" s="364">
        <f t="array" ref="L144">Профильные_системы[[#This Row],[РРЦ с НДС]]-Профильные_системы[[#This Row],[РРЦ с НДС]]*$N$1</f>
        <v>2484.48</v>
      </c>
      <c r="M144" s="364">
        <f t="array" ref="M144">Профильные_системы[[#This Row],["0" НДС]]-Профильные_системы[[#This Row],["0" НДС]]*$N$1</f>
        <v>2070.4</v>
      </c>
      <c r="Q144">
        <f t="array" ref="Q144">Профильные_системы[[#This Row],[РРЦ Без НДС]]-Профильные_системы[[#This Row],[РРЦ Без НДС]]*$U$1</f>
        <v>2366.17</v>
      </c>
      <c r="R144">
        <f t="array" ref="R144">Профильные_системы[[#This Row],[РРЦ с НДС]]-Профильные_системы[[#This Row],[РРЦ с НДС]]*$U$1</f>
        <v>2484.48</v>
      </c>
      <c r="S144" s="1">
        <f t="array" ref="S144">Профильные_системы[[#This Row],["0" НДС]]-Профильные_системы[[#This Row],["0" НДС]]*$U$1</f>
        <v>2070.4</v>
      </c>
    </row>
    <row r="145" spans="1:19" x14ac:dyDescent="0.25">
      <c r="A145" s="1" t="s">
        <v>124</v>
      </c>
      <c r="B145" s="1" t="s">
        <v>36</v>
      </c>
      <c r="C145" s="1" t="s">
        <v>1860</v>
      </c>
      <c r="D145">
        <v>1597.37</v>
      </c>
      <c r="E145">
        <v>1677.24</v>
      </c>
      <c r="F145">
        <v>1397.7</v>
      </c>
      <c r="K145" s="364">
        <f t="array" ref="K145">Профильные_системы[[#This Row],[РРЦ Без НДС]]-Профильные_системы[[#This Row],[РРЦ Без НДС]]*$N$1</f>
        <v>1597.37</v>
      </c>
      <c r="L145" s="364">
        <f t="array" ref="L145">Профильные_системы[[#This Row],[РРЦ с НДС]]-Профильные_системы[[#This Row],[РРЦ с НДС]]*$N$1</f>
        <v>1677.24</v>
      </c>
      <c r="M145" s="364">
        <f t="array" ref="M145">Профильные_системы[[#This Row],["0" НДС]]-Профильные_системы[[#This Row],["0" НДС]]*$N$1</f>
        <v>1397.7</v>
      </c>
      <c r="Q145">
        <f t="array" ref="Q145">Профильные_системы[[#This Row],[РРЦ Без НДС]]-Профильные_системы[[#This Row],[РРЦ Без НДС]]*$U$1</f>
        <v>1597.37</v>
      </c>
      <c r="R145">
        <f t="array" ref="R145">Профильные_системы[[#This Row],[РРЦ с НДС]]-Профильные_системы[[#This Row],[РРЦ с НДС]]*$U$1</f>
        <v>1677.24</v>
      </c>
      <c r="S145" s="1">
        <f t="array" ref="S145">Профильные_системы[[#This Row],["0" НДС]]-Профильные_системы[[#This Row],["0" НДС]]*$U$1</f>
        <v>1397.7</v>
      </c>
    </row>
    <row r="146" spans="1:19" x14ac:dyDescent="0.25">
      <c r="A146" s="1" t="s">
        <v>126</v>
      </c>
      <c r="B146" s="1" t="s">
        <v>36</v>
      </c>
      <c r="C146" s="1" t="s">
        <v>1880</v>
      </c>
      <c r="D146">
        <v>2905.56</v>
      </c>
      <c r="E146">
        <v>3050.8440000000001</v>
      </c>
      <c r="F146">
        <v>2542.37</v>
      </c>
      <c r="K146" s="364">
        <f t="array" ref="K146">Профильные_системы[[#This Row],[РРЦ Без НДС]]-Профильные_системы[[#This Row],[РРЦ Без НДС]]*$N$1</f>
        <v>2905.56</v>
      </c>
      <c r="L146" s="364">
        <f t="array" ref="L146">Профильные_системы[[#This Row],[РРЦ с НДС]]-Профильные_системы[[#This Row],[РРЦ с НДС]]*$N$1</f>
        <v>3050.8440000000001</v>
      </c>
      <c r="M146" s="364">
        <f t="array" ref="M146">Профильные_системы[[#This Row],["0" НДС]]-Профильные_системы[[#This Row],["0" НДС]]*$N$1</f>
        <v>2542.37</v>
      </c>
      <c r="Q146">
        <f t="array" ref="Q146">Профильные_системы[[#This Row],[РРЦ Без НДС]]-Профильные_системы[[#This Row],[РРЦ Без НДС]]*$U$1</f>
        <v>2905.56</v>
      </c>
      <c r="R146">
        <f t="array" ref="R146">Профильные_системы[[#This Row],[РРЦ с НДС]]-Профильные_системы[[#This Row],[РРЦ с НДС]]*$U$1</f>
        <v>3050.8440000000001</v>
      </c>
      <c r="S146" s="1">
        <f t="array" ref="S146">Профильные_системы[[#This Row],["0" НДС]]-Профильные_системы[[#This Row],["0" НДС]]*$U$1</f>
        <v>2542.37</v>
      </c>
    </row>
    <row r="147" spans="1:19" x14ac:dyDescent="0.25">
      <c r="A147" s="1" t="s">
        <v>51</v>
      </c>
      <c r="B147" s="1" t="s">
        <v>36</v>
      </c>
      <c r="C147" s="1" t="s">
        <v>1881</v>
      </c>
      <c r="D147">
        <v>4179.3599999999997</v>
      </c>
      <c r="E147">
        <v>4388.3280000000004</v>
      </c>
      <c r="F147">
        <v>3656.94</v>
      </c>
      <c r="K147" s="364">
        <f t="array" ref="K147">Профильные_системы[[#This Row],[РРЦ Без НДС]]-Профильные_системы[[#This Row],[РРЦ Без НДС]]*$N$1</f>
        <v>4179.3599999999997</v>
      </c>
      <c r="L147" s="364">
        <f t="array" ref="L147">Профильные_системы[[#This Row],[РРЦ с НДС]]-Профильные_системы[[#This Row],[РРЦ с НДС]]*$N$1</f>
        <v>4388.3280000000004</v>
      </c>
      <c r="M147" s="364">
        <f t="array" ref="M147">Профильные_системы[[#This Row],["0" НДС]]-Профильные_системы[[#This Row],["0" НДС]]*$N$1</f>
        <v>3656.94</v>
      </c>
      <c r="Q147">
        <f t="array" ref="Q147">Профильные_системы[[#This Row],[РРЦ Без НДС]]-Профильные_системы[[#This Row],[РРЦ Без НДС]]*$U$1</f>
        <v>4179.3599999999997</v>
      </c>
      <c r="R147">
        <f t="array" ref="R147">Профильные_системы[[#This Row],[РРЦ с НДС]]-Профильные_системы[[#This Row],[РРЦ с НДС]]*$U$1</f>
        <v>4388.3280000000004</v>
      </c>
      <c r="S147" s="1">
        <f t="array" ref="S147">Профильные_системы[[#This Row],["0" НДС]]-Профильные_системы[[#This Row],["0" НДС]]*$U$1</f>
        <v>3656.94</v>
      </c>
    </row>
    <row r="148" spans="1:19" x14ac:dyDescent="0.25">
      <c r="A148" s="1" t="s">
        <v>129</v>
      </c>
      <c r="B148" s="1" t="s">
        <v>36</v>
      </c>
      <c r="C148" s="1" t="s">
        <v>1882</v>
      </c>
      <c r="D148">
        <v>1988.41</v>
      </c>
      <c r="E148">
        <v>2087.8319999999999</v>
      </c>
      <c r="F148">
        <v>1739.86</v>
      </c>
      <c r="K148" s="364">
        <f t="array" ref="K148">Профильные_системы[[#This Row],[РРЦ Без НДС]]-Профильные_системы[[#This Row],[РРЦ Без НДС]]*$N$1</f>
        <v>1988.41</v>
      </c>
      <c r="L148" s="364">
        <f t="array" ref="L148">Профильные_системы[[#This Row],[РРЦ с НДС]]-Профильные_системы[[#This Row],[РРЦ с НДС]]*$N$1</f>
        <v>2087.8319999999999</v>
      </c>
      <c r="M148" s="364">
        <f t="array" ref="M148">Профильные_системы[[#This Row],["0" НДС]]-Профильные_системы[[#This Row],["0" НДС]]*$N$1</f>
        <v>1739.86</v>
      </c>
      <c r="Q148">
        <f t="array" ref="Q148">Профильные_системы[[#This Row],[РРЦ Без НДС]]-Профильные_системы[[#This Row],[РРЦ Без НДС]]*$U$1</f>
        <v>1988.41</v>
      </c>
      <c r="R148">
        <f t="array" ref="R148">Профильные_системы[[#This Row],[РРЦ с НДС]]-Профильные_системы[[#This Row],[РРЦ с НДС]]*$U$1</f>
        <v>2087.8319999999999</v>
      </c>
      <c r="S148" s="1">
        <f t="array" ref="S148">Профильные_системы[[#This Row],["0" НДС]]-Профильные_системы[[#This Row],["0" НДС]]*$U$1</f>
        <v>1739.86</v>
      </c>
    </row>
    <row r="149" spans="1:19" x14ac:dyDescent="0.25">
      <c r="A149" s="1" t="s">
        <v>136</v>
      </c>
      <c r="B149" s="1" t="s">
        <v>36</v>
      </c>
      <c r="C149" s="1" t="s">
        <v>1883</v>
      </c>
      <c r="D149">
        <v>2779.27</v>
      </c>
      <c r="E149">
        <v>2918.232</v>
      </c>
      <c r="F149">
        <v>2431.86</v>
      </c>
      <c r="K149" s="364">
        <f t="array" ref="K149">Профильные_системы[[#This Row],[РРЦ Без НДС]]-Профильные_системы[[#This Row],[РРЦ Без НДС]]*$N$1</f>
        <v>2779.27</v>
      </c>
      <c r="L149" s="364">
        <f t="array" ref="L149">Профильные_системы[[#This Row],[РРЦ с НДС]]-Профильные_системы[[#This Row],[РРЦ с НДС]]*$N$1</f>
        <v>2918.232</v>
      </c>
      <c r="M149" s="364">
        <f t="array" ref="M149">Профильные_системы[[#This Row],["0" НДС]]-Профильные_системы[[#This Row],["0" НДС]]*$N$1</f>
        <v>2431.86</v>
      </c>
      <c r="Q149">
        <f t="array" ref="Q149">Профильные_системы[[#This Row],[РРЦ Без НДС]]-Профильные_системы[[#This Row],[РРЦ Без НДС]]*$U$1</f>
        <v>2779.27</v>
      </c>
      <c r="R149">
        <f t="array" ref="R149">Профильные_системы[[#This Row],[РРЦ с НДС]]-Профильные_системы[[#This Row],[РРЦ с НДС]]*$U$1</f>
        <v>2918.232</v>
      </c>
      <c r="S149" s="1">
        <f t="array" ref="S149">Профильные_системы[[#This Row],["0" НДС]]-Профильные_системы[[#This Row],["0" НДС]]*$U$1</f>
        <v>2431.86</v>
      </c>
    </row>
    <row r="150" spans="1:19" x14ac:dyDescent="0.25">
      <c r="A150" s="1" t="s">
        <v>144</v>
      </c>
      <c r="B150" s="1" t="s">
        <v>36</v>
      </c>
      <c r="C150" s="1" t="s">
        <v>1884</v>
      </c>
      <c r="D150">
        <v>3562.51</v>
      </c>
      <c r="E150">
        <v>3740.64</v>
      </c>
      <c r="F150">
        <v>3117.2</v>
      </c>
      <c r="K150" s="364">
        <f t="array" ref="K150">Профильные_системы[[#This Row],[РРЦ Без НДС]]-Профильные_системы[[#This Row],[РРЦ Без НДС]]*$N$1</f>
        <v>3562.51</v>
      </c>
      <c r="L150" s="364">
        <f t="array" ref="L150">Профильные_системы[[#This Row],[РРЦ с НДС]]-Профильные_системы[[#This Row],[РРЦ с НДС]]*$N$1</f>
        <v>3740.64</v>
      </c>
      <c r="M150" s="364">
        <f t="array" ref="M150">Профильные_системы[[#This Row],["0" НДС]]-Профильные_системы[[#This Row],["0" НДС]]*$N$1</f>
        <v>3117.2</v>
      </c>
      <c r="Q150">
        <f t="array" ref="Q150">Профильные_системы[[#This Row],[РРЦ Без НДС]]-Профильные_системы[[#This Row],[РРЦ Без НДС]]*$U$1</f>
        <v>3562.51</v>
      </c>
      <c r="R150">
        <f t="array" ref="R150">Профильные_системы[[#This Row],[РРЦ с НДС]]-Профильные_системы[[#This Row],[РРЦ с НДС]]*$U$1</f>
        <v>3740.64</v>
      </c>
      <c r="S150" s="1">
        <f t="array" ref="S150">Профильные_системы[[#This Row],["0" НДС]]-Профильные_системы[[#This Row],["0" НДС]]*$U$1</f>
        <v>3117.2</v>
      </c>
    </row>
    <row r="151" spans="1:19" x14ac:dyDescent="0.25">
      <c r="A151" s="1" t="s">
        <v>82</v>
      </c>
      <c r="B151" s="1" t="s">
        <v>36</v>
      </c>
      <c r="C151" s="1" t="s">
        <v>1885</v>
      </c>
      <c r="D151">
        <v>1591.79</v>
      </c>
      <c r="E151">
        <v>1671.384</v>
      </c>
      <c r="F151">
        <v>1392.82</v>
      </c>
      <c r="K151" s="364">
        <f t="array" ref="K151">Профильные_системы[[#This Row],[РРЦ Без НДС]]-Профильные_системы[[#This Row],[РРЦ Без НДС]]*$N$1</f>
        <v>1591.79</v>
      </c>
      <c r="L151" s="364">
        <f t="array" ref="L151">Профильные_системы[[#This Row],[РРЦ с НДС]]-Профильные_системы[[#This Row],[РРЦ с НДС]]*$N$1</f>
        <v>1671.384</v>
      </c>
      <c r="M151" s="364">
        <f t="array" ref="M151">Профильные_системы[[#This Row],["0" НДС]]-Профильные_системы[[#This Row],["0" НДС]]*$N$1</f>
        <v>1392.82</v>
      </c>
      <c r="Q151">
        <f t="array" ref="Q151">Профильные_системы[[#This Row],[РРЦ Без НДС]]-Профильные_системы[[#This Row],[РРЦ Без НДС]]*$U$1</f>
        <v>1591.79</v>
      </c>
      <c r="R151">
        <f t="array" ref="R151">Профильные_системы[[#This Row],[РРЦ с НДС]]-Профильные_системы[[#This Row],[РРЦ с НДС]]*$U$1</f>
        <v>1671.384</v>
      </c>
      <c r="S151" s="1">
        <f t="array" ref="S151">Профильные_системы[[#This Row],["0" НДС]]-Профильные_системы[[#This Row],["0" НДС]]*$U$1</f>
        <v>1392.82</v>
      </c>
    </row>
    <row r="152" spans="1:19" x14ac:dyDescent="0.25">
      <c r="A152" s="1" t="s">
        <v>99</v>
      </c>
      <c r="B152" s="1" t="s">
        <v>21</v>
      </c>
      <c r="C152" s="1" t="s">
        <v>1886</v>
      </c>
      <c r="D152">
        <v>3262.85</v>
      </c>
      <c r="E152">
        <v>3425.9879999999998</v>
      </c>
      <c r="F152">
        <v>2854.99</v>
      </c>
      <c r="K152" s="364">
        <f t="array" ref="K152">Профильные_системы[[#This Row],[РРЦ Без НДС]]-Профильные_системы[[#This Row],[РРЦ Без НДС]]*$N$1</f>
        <v>3262.85</v>
      </c>
      <c r="L152" s="364">
        <f t="array" ref="L152">Профильные_системы[[#This Row],[РРЦ с НДС]]-Профильные_системы[[#This Row],[РРЦ с НДС]]*$N$1</f>
        <v>3425.9879999999998</v>
      </c>
      <c r="M152" s="364">
        <f t="array" ref="M152">Профильные_системы[[#This Row],["0" НДС]]-Профильные_системы[[#This Row],["0" НДС]]*$N$1</f>
        <v>2854.99</v>
      </c>
      <c r="Q152">
        <f t="array" ref="Q152">Профильные_системы[[#This Row],[РРЦ Без НДС]]-Профильные_системы[[#This Row],[РРЦ Без НДС]]*$U$1</f>
        <v>3262.85</v>
      </c>
      <c r="R152">
        <f t="array" ref="R152">Профильные_системы[[#This Row],[РРЦ с НДС]]-Профильные_системы[[#This Row],[РРЦ с НДС]]*$U$1</f>
        <v>3425.9879999999998</v>
      </c>
      <c r="S152" s="1">
        <f t="array" ref="S152">Профильные_системы[[#This Row],["0" НДС]]-Профильные_системы[[#This Row],["0" НДС]]*$U$1</f>
        <v>2854.99</v>
      </c>
    </row>
    <row r="153" spans="1:19" x14ac:dyDescent="0.25">
      <c r="A153" s="1" t="s">
        <v>110</v>
      </c>
      <c r="B153" s="1" t="s">
        <v>21</v>
      </c>
      <c r="C153" s="1" t="s">
        <v>1887</v>
      </c>
      <c r="D153">
        <v>2905.56</v>
      </c>
      <c r="E153">
        <v>3050.8440000000001</v>
      </c>
      <c r="F153">
        <v>2542.37</v>
      </c>
      <c r="K153" s="364">
        <f t="array" ref="K153">Профильные_системы[[#This Row],[РРЦ Без НДС]]-Профильные_системы[[#This Row],[РРЦ Без НДС]]*$N$1</f>
        <v>2905.56</v>
      </c>
      <c r="L153" s="364">
        <f t="array" ref="L153">Профильные_системы[[#This Row],[РРЦ с НДС]]-Профильные_системы[[#This Row],[РРЦ с НДС]]*$N$1</f>
        <v>3050.8440000000001</v>
      </c>
      <c r="M153" s="364">
        <f t="array" ref="M153">Профильные_системы[[#This Row],["0" НДС]]-Профильные_системы[[#This Row],["0" НДС]]*$N$1</f>
        <v>2542.37</v>
      </c>
      <c r="Q153">
        <f t="array" ref="Q153">Профильные_системы[[#This Row],[РРЦ Без НДС]]-Профильные_системы[[#This Row],[РРЦ Без НДС]]*$U$1</f>
        <v>2905.56</v>
      </c>
      <c r="R153">
        <f t="array" ref="R153">Профильные_системы[[#This Row],[РРЦ с НДС]]-Профильные_системы[[#This Row],[РРЦ с НДС]]*$U$1</f>
        <v>3050.8440000000001</v>
      </c>
      <c r="S153" s="1">
        <f t="array" ref="S153">Профильные_системы[[#This Row],["0" НДС]]-Профильные_системы[[#This Row],["0" НДС]]*$U$1</f>
        <v>2542.37</v>
      </c>
    </row>
    <row r="154" spans="1:19" x14ac:dyDescent="0.25">
      <c r="A154" s="1" t="s">
        <v>91</v>
      </c>
      <c r="B154" s="1" t="s">
        <v>21</v>
      </c>
      <c r="C154" s="1" t="s">
        <v>1888</v>
      </c>
      <c r="D154">
        <v>3295.8</v>
      </c>
      <c r="E154">
        <v>3460.596</v>
      </c>
      <c r="F154">
        <v>2883.83</v>
      </c>
      <c r="K154" s="364">
        <f t="array" ref="K154">Профильные_системы[[#This Row],[РРЦ Без НДС]]-Профильные_системы[[#This Row],[РРЦ Без НДС]]*$N$1</f>
        <v>3295.8</v>
      </c>
      <c r="L154" s="364">
        <f t="array" ref="L154">Профильные_системы[[#This Row],[РРЦ с НДС]]-Профильные_системы[[#This Row],[РРЦ с НДС]]*$N$1</f>
        <v>3460.596</v>
      </c>
      <c r="M154" s="364">
        <f t="array" ref="M154">Профильные_системы[[#This Row],["0" НДС]]-Профильные_системы[[#This Row],["0" НДС]]*$N$1</f>
        <v>2883.83</v>
      </c>
      <c r="Q154">
        <f t="array" ref="Q154">Профильные_системы[[#This Row],[РРЦ Без НДС]]-Профильные_системы[[#This Row],[РРЦ Без НДС]]*$U$1</f>
        <v>3295.8</v>
      </c>
      <c r="R154">
        <f t="array" ref="R154">Профильные_системы[[#This Row],[РРЦ с НДС]]-Профильные_системы[[#This Row],[РРЦ с НДС]]*$U$1</f>
        <v>3460.596</v>
      </c>
      <c r="S154" s="1">
        <f t="array" ref="S154">Профильные_системы[[#This Row],["0" НДС]]-Профильные_системы[[#This Row],["0" НДС]]*$U$1</f>
        <v>2883.83</v>
      </c>
    </row>
    <row r="155" spans="1:19" x14ac:dyDescent="0.25">
      <c r="A155" s="1" t="s">
        <v>382</v>
      </c>
      <c r="B155" s="1" t="s">
        <v>21</v>
      </c>
      <c r="C155" s="1" t="s">
        <v>1889</v>
      </c>
      <c r="D155">
        <v>6459.03</v>
      </c>
      <c r="E155">
        <v>6781.98</v>
      </c>
      <c r="F155">
        <v>5651.65</v>
      </c>
      <c r="K155" s="364">
        <f t="array" ref="K155">Профильные_системы[[#This Row],[РРЦ Без НДС]]-Профильные_системы[[#This Row],[РРЦ Без НДС]]*$N$1</f>
        <v>6459.03</v>
      </c>
      <c r="L155" s="364">
        <f t="array" ref="L155">Профильные_системы[[#This Row],[РРЦ с НДС]]-Профильные_системы[[#This Row],[РРЦ с НДС]]*$N$1</f>
        <v>6781.98</v>
      </c>
      <c r="M155" s="364">
        <f t="array" ref="M155">Профильные_системы[[#This Row],["0" НДС]]-Профильные_системы[[#This Row],["0" НДС]]*$N$1</f>
        <v>5651.65</v>
      </c>
      <c r="Q155">
        <f t="array" ref="Q155">Профильные_системы[[#This Row],[РРЦ Без НДС]]-Профильные_системы[[#This Row],[РРЦ Без НДС]]*$U$1</f>
        <v>6459.03</v>
      </c>
      <c r="R155">
        <f t="array" ref="R155">Профильные_системы[[#This Row],[РРЦ с НДС]]-Профильные_системы[[#This Row],[РРЦ с НДС]]*$U$1</f>
        <v>6781.98</v>
      </c>
      <c r="S155" s="1">
        <f t="array" ref="S155">Профильные_системы[[#This Row],["0" НДС]]-Профильные_системы[[#This Row],["0" НДС]]*$U$1</f>
        <v>5651.65</v>
      </c>
    </row>
    <row r="156" spans="1:19" x14ac:dyDescent="0.25">
      <c r="A156" s="1" t="s">
        <v>41</v>
      </c>
      <c r="B156" s="1" t="s">
        <v>21</v>
      </c>
      <c r="C156" s="1" t="s">
        <v>1890</v>
      </c>
      <c r="D156">
        <v>2366.17</v>
      </c>
      <c r="E156">
        <v>2484.48</v>
      </c>
      <c r="F156">
        <v>2070.4</v>
      </c>
      <c r="K156" s="364">
        <f t="array" ref="K156">Профильные_системы[[#This Row],[РРЦ Без НДС]]-Профильные_системы[[#This Row],[РРЦ Без НДС]]*$N$1</f>
        <v>2366.17</v>
      </c>
      <c r="L156" s="364">
        <f t="array" ref="L156">Профильные_системы[[#This Row],[РРЦ с НДС]]-Профильные_системы[[#This Row],[РРЦ с НДС]]*$N$1</f>
        <v>2484.48</v>
      </c>
      <c r="M156" s="364">
        <f t="array" ref="M156">Профильные_системы[[#This Row],["0" НДС]]-Профильные_системы[[#This Row],["0" НДС]]*$N$1</f>
        <v>2070.4</v>
      </c>
      <c r="Q156">
        <f t="array" ref="Q156">Профильные_системы[[#This Row],[РРЦ Без НДС]]-Профильные_системы[[#This Row],[РРЦ Без НДС]]*$U$1</f>
        <v>2366.17</v>
      </c>
      <c r="R156">
        <f t="array" ref="R156">Профильные_системы[[#This Row],[РРЦ с НДС]]-Профильные_системы[[#This Row],[РРЦ с НДС]]*$U$1</f>
        <v>2484.48</v>
      </c>
      <c r="S156" s="1">
        <f t="array" ref="S156">Профильные_системы[[#This Row],["0" НДС]]-Профильные_системы[[#This Row],["0" НДС]]*$U$1</f>
        <v>2070.4</v>
      </c>
    </row>
    <row r="157" spans="1:19" x14ac:dyDescent="0.25">
      <c r="A157" s="1" t="s">
        <v>124</v>
      </c>
      <c r="B157" s="1" t="s">
        <v>21</v>
      </c>
      <c r="C157" s="1" t="s">
        <v>1865</v>
      </c>
      <c r="D157">
        <v>1437.63</v>
      </c>
      <c r="E157">
        <v>1509.5160000000001</v>
      </c>
      <c r="F157">
        <v>1257.93</v>
      </c>
      <c r="K157" s="364">
        <f t="array" ref="K157">Профильные_системы[[#This Row],[РРЦ Без НДС]]-Профильные_системы[[#This Row],[РРЦ Без НДС]]*$N$1</f>
        <v>1437.63</v>
      </c>
      <c r="L157" s="364">
        <f t="array" ref="L157">Профильные_системы[[#This Row],[РРЦ с НДС]]-Профильные_системы[[#This Row],[РРЦ с НДС]]*$N$1</f>
        <v>1509.5160000000001</v>
      </c>
      <c r="M157" s="364">
        <f t="array" ref="M157">Профильные_системы[[#This Row],["0" НДС]]-Профильные_системы[[#This Row],["0" НДС]]*$N$1</f>
        <v>1257.93</v>
      </c>
      <c r="Q157">
        <f t="array" ref="Q157">Профильные_системы[[#This Row],[РРЦ Без НДС]]-Профильные_системы[[#This Row],[РРЦ Без НДС]]*$U$1</f>
        <v>1437.63</v>
      </c>
      <c r="R157">
        <f t="array" ref="R157">Профильные_системы[[#This Row],[РРЦ с НДС]]-Профильные_системы[[#This Row],[РРЦ с НДС]]*$U$1</f>
        <v>1509.5160000000001</v>
      </c>
      <c r="S157" s="1">
        <f t="array" ref="S157">Профильные_системы[[#This Row],["0" НДС]]-Профильные_системы[[#This Row],["0" НДС]]*$U$1</f>
        <v>1257.93</v>
      </c>
    </row>
    <row r="158" spans="1:19" x14ac:dyDescent="0.25">
      <c r="A158" s="1" t="s">
        <v>126</v>
      </c>
      <c r="B158" s="1" t="s">
        <v>21</v>
      </c>
      <c r="C158" s="1" t="s">
        <v>1891</v>
      </c>
      <c r="D158">
        <v>2905.56</v>
      </c>
      <c r="E158">
        <v>3050.8440000000001</v>
      </c>
      <c r="F158">
        <v>2542.37</v>
      </c>
      <c r="K158" s="364">
        <f t="array" ref="K158">Профильные_системы[[#This Row],[РРЦ Без НДС]]-Профильные_системы[[#This Row],[РРЦ Без НДС]]*$N$1</f>
        <v>2905.56</v>
      </c>
      <c r="L158" s="364">
        <f t="array" ref="L158">Профильные_системы[[#This Row],[РРЦ с НДС]]-Профильные_системы[[#This Row],[РРЦ с НДС]]*$N$1</f>
        <v>3050.8440000000001</v>
      </c>
      <c r="M158" s="364">
        <f t="array" ref="M158">Профильные_системы[[#This Row],["0" НДС]]-Профильные_системы[[#This Row],["0" НДС]]*$N$1</f>
        <v>2542.37</v>
      </c>
      <c r="Q158">
        <f t="array" ref="Q158">Профильные_системы[[#This Row],[РРЦ Без НДС]]-Профильные_системы[[#This Row],[РРЦ Без НДС]]*$U$1</f>
        <v>2905.56</v>
      </c>
      <c r="R158">
        <f t="array" ref="R158">Профильные_системы[[#This Row],[РРЦ с НДС]]-Профильные_системы[[#This Row],[РРЦ с НДС]]*$U$1</f>
        <v>3050.8440000000001</v>
      </c>
      <c r="S158" s="1">
        <f t="array" ref="S158">Профильные_системы[[#This Row],["0" НДС]]-Профильные_системы[[#This Row],["0" НДС]]*$U$1</f>
        <v>2542.37</v>
      </c>
    </row>
    <row r="159" spans="1:19" x14ac:dyDescent="0.25">
      <c r="A159" s="1" t="s">
        <v>51</v>
      </c>
      <c r="B159" s="1" t="s">
        <v>21</v>
      </c>
      <c r="C159" s="1" t="s">
        <v>1892</v>
      </c>
      <c r="D159">
        <v>4179.3599999999997</v>
      </c>
      <c r="E159">
        <v>4388.3280000000004</v>
      </c>
      <c r="F159">
        <v>3656.94</v>
      </c>
      <c r="K159" s="364">
        <f t="array" ref="K159">Профильные_системы[[#This Row],[РРЦ Без НДС]]-Профильные_системы[[#This Row],[РРЦ Без НДС]]*$N$1</f>
        <v>4179.3599999999997</v>
      </c>
      <c r="L159" s="364">
        <f t="array" ref="L159">Профильные_системы[[#This Row],[РРЦ с НДС]]-Профильные_системы[[#This Row],[РРЦ с НДС]]*$N$1</f>
        <v>4388.3280000000004</v>
      </c>
      <c r="M159" s="364">
        <f t="array" ref="M159">Профильные_системы[[#This Row],["0" НДС]]-Профильные_системы[[#This Row],["0" НДС]]*$N$1</f>
        <v>3656.94</v>
      </c>
      <c r="Q159">
        <f t="array" ref="Q159">Профильные_системы[[#This Row],[РРЦ Без НДС]]-Профильные_системы[[#This Row],[РРЦ Без НДС]]*$U$1</f>
        <v>4179.3599999999997</v>
      </c>
      <c r="R159">
        <f t="array" ref="R159">Профильные_системы[[#This Row],[РРЦ с НДС]]-Профильные_системы[[#This Row],[РРЦ с НДС]]*$U$1</f>
        <v>4388.3280000000004</v>
      </c>
      <c r="S159" s="1">
        <f t="array" ref="S159">Профильные_системы[[#This Row],["0" НДС]]-Профильные_системы[[#This Row],["0" НДС]]*$U$1</f>
        <v>3656.94</v>
      </c>
    </row>
    <row r="160" spans="1:19" x14ac:dyDescent="0.25">
      <c r="A160" s="1" t="s">
        <v>129</v>
      </c>
      <c r="B160" s="1" t="s">
        <v>21</v>
      </c>
      <c r="C160" s="1" t="s">
        <v>1893</v>
      </c>
      <c r="D160">
        <v>1988.41</v>
      </c>
      <c r="E160">
        <v>2087.8319999999999</v>
      </c>
      <c r="F160">
        <v>1739.86</v>
      </c>
      <c r="K160" s="364">
        <f t="array" ref="K160">Профильные_системы[[#This Row],[РРЦ Без НДС]]-Профильные_системы[[#This Row],[РРЦ Без НДС]]*$N$1</f>
        <v>1988.41</v>
      </c>
      <c r="L160" s="364">
        <f t="array" ref="L160">Профильные_системы[[#This Row],[РРЦ с НДС]]-Профильные_системы[[#This Row],[РРЦ с НДС]]*$N$1</f>
        <v>2087.8319999999999</v>
      </c>
      <c r="M160" s="364">
        <f t="array" ref="M160">Профильные_системы[[#This Row],["0" НДС]]-Профильные_системы[[#This Row],["0" НДС]]*$N$1</f>
        <v>1739.86</v>
      </c>
      <c r="Q160">
        <f t="array" ref="Q160">Профильные_системы[[#This Row],[РРЦ Без НДС]]-Профильные_системы[[#This Row],[РРЦ Без НДС]]*$U$1</f>
        <v>1988.41</v>
      </c>
      <c r="R160">
        <f t="array" ref="R160">Профильные_системы[[#This Row],[РРЦ с НДС]]-Профильные_системы[[#This Row],[РРЦ с НДС]]*$U$1</f>
        <v>2087.8319999999999</v>
      </c>
      <c r="S160" s="1">
        <f t="array" ref="S160">Профильные_системы[[#This Row],["0" НДС]]-Профильные_системы[[#This Row],["0" НДС]]*$U$1</f>
        <v>1739.86</v>
      </c>
    </row>
    <row r="161" spans="1:19" x14ac:dyDescent="0.25">
      <c r="A161" s="1" t="s">
        <v>136</v>
      </c>
      <c r="B161" s="1" t="s">
        <v>21</v>
      </c>
      <c r="C161" s="1" t="s">
        <v>1894</v>
      </c>
      <c r="D161">
        <v>2779.27</v>
      </c>
      <c r="E161">
        <v>2918.232</v>
      </c>
      <c r="F161">
        <v>2431.86</v>
      </c>
      <c r="K161" s="364">
        <f t="array" ref="K161">Профильные_системы[[#This Row],[РРЦ Без НДС]]-Профильные_системы[[#This Row],[РРЦ Без НДС]]*$N$1</f>
        <v>2779.27</v>
      </c>
      <c r="L161" s="364">
        <f t="array" ref="L161">Профильные_системы[[#This Row],[РРЦ с НДС]]-Профильные_системы[[#This Row],[РРЦ с НДС]]*$N$1</f>
        <v>2918.232</v>
      </c>
      <c r="M161" s="364">
        <f t="array" ref="M161">Профильные_системы[[#This Row],["0" НДС]]-Профильные_системы[[#This Row],["0" НДС]]*$N$1</f>
        <v>2431.86</v>
      </c>
      <c r="Q161">
        <f t="array" ref="Q161">Профильные_системы[[#This Row],[РРЦ Без НДС]]-Профильные_системы[[#This Row],[РРЦ Без НДС]]*$U$1</f>
        <v>2779.27</v>
      </c>
      <c r="R161">
        <f t="array" ref="R161">Профильные_системы[[#This Row],[РРЦ с НДС]]-Профильные_системы[[#This Row],[РРЦ с НДС]]*$U$1</f>
        <v>2918.232</v>
      </c>
      <c r="S161" s="1">
        <f t="array" ref="S161">Профильные_системы[[#This Row],["0" НДС]]-Профильные_системы[[#This Row],["0" НДС]]*$U$1</f>
        <v>2431.86</v>
      </c>
    </row>
    <row r="162" spans="1:19" x14ac:dyDescent="0.25">
      <c r="A162" s="1" t="s">
        <v>144</v>
      </c>
      <c r="B162" s="1" t="s">
        <v>21</v>
      </c>
      <c r="C162" s="1" t="s">
        <v>1895</v>
      </c>
      <c r="D162">
        <v>3562.51</v>
      </c>
      <c r="E162">
        <v>3740.64</v>
      </c>
      <c r="F162">
        <v>3117.2</v>
      </c>
      <c r="K162" s="364">
        <f t="array" ref="K162">Профильные_системы[[#This Row],[РРЦ Без НДС]]-Профильные_системы[[#This Row],[РРЦ Без НДС]]*$N$1</f>
        <v>3562.51</v>
      </c>
      <c r="L162" s="364">
        <f t="array" ref="L162">Профильные_системы[[#This Row],[РРЦ с НДС]]-Профильные_системы[[#This Row],[РРЦ с НДС]]*$N$1</f>
        <v>3740.64</v>
      </c>
      <c r="M162" s="364">
        <f t="array" ref="M162">Профильные_системы[[#This Row],["0" НДС]]-Профильные_системы[[#This Row],["0" НДС]]*$N$1</f>
        <v>3117.2</v>
      </c>
      <c r="Q162">
        <f t="array" ref="Q162">Профильные_системы[[#This Row],[РРЦ Без НДС]]-Профильные_системы[[#This Row],[РРЦ Без НДС]]*$U$1</f>
        <v>3562.51</v>
      </c>
      <c r="R162">
        <f t="array" ref="R162">Профильные_системы[[#This Row],[РРЦ с НДС]]-Профильные_системы[[#This Row],[РРЦ с НДС]]*$U$1</f>
        <v>3740.64</v>
      </c>
      <c r="S162" s="1">
        <f t="array" ref="S162">Профильные_системы[[#This Row],["0" НДС]]-Профильные_системы[[#This Row],["0" НДС]]*$U$1</f>
        <v>3117.2</v>
      </c>
    </row>
    <row r="163" spans="1:19" x14ac:dyDescent="0.25">
      <c r="A163" s="1" t="s">
        <v>82</v>
      </c>
      <c r="B163" s="1" t="s">
        <v>21</v>
      </c>
      <c r="C163" s="1" t="s">
        <v>1896</v>
      </c>
      <c r="D163">
        <v>1591.79</v>
      </c>
      <c r="E163">
        <v>1671.384</v>
      </c>
      <c r="F163">
        <v>1392.82</v>
      </c>
      <c r="K163" s="364">
        <f t="array" ref="K163">Профильные_системы[[#This Row],[РРЦ Без НДС]]-Профильные_системы[[#This Row],[РРЦ Без НДС]]*$N$1</f>
        <v>1591.79</v>
      </c>
      <c r="L163" s="364">
        <f t="array" ref="L163">Профильные_системы[[#This Row],[РРЦ с НДС]]-Профильные_системы[[#This Row],[РРЦ с НДС]]*$N$1</f>
        <v>1671.384</v>
      </c>
      <c r="M163" s="364">
        <f t="array" ref="M163">Профильные_системы[[#This Row],["0" НДС]]-Профильные_системы[[#This Row],["0" НДС]]*$N$1</f>
        <v>1392.82</v>
      </c>
      <c r="Q163">
        <f t="array" ref="Q163">Профильные_системы[[#This Row],[РРЦ Без НДС]]-Профильные_системы[[#This Row],[РРЦ Без НДС]]*$U$1</f>
        <v>1591.79</v>
      </c>
      <c r="R163">
        <f t="array" ref="R163">Профильные_системы[[#This Row],[РРЦ с НДС]]-Профильные_системы[[#This Row],[РРЦ с НДС]]*$U$1</f>
        <v>1671.384</v>
      </c>
      <c r="S163" s="1">
        <f t="array" ref="S163">Профильные_системы[[#This Row],["0" НДС]]-Профильные_системы[[#This Row],["0" НДС]]*$U$1</f>
        <v>1392.82</v>
      </c>
    </row>
    <row r="164" spans="1:19" x14ac:dyDescent="0.25">
      <c r="A164" s="1" t="s">
        <v>99</v>
      </c>
      <c r="B164" s="1" t="s">
        <v>39</v>
      </c>
      <c r="C164" s="1" t="s">
        <v>1897</v>
      </c>
      <c r="D164">
        <v>3625.39</v>
      </c>
      <c r="E164">
        <v>3806.6639999999998</v>
      </c>
      <c r="F164">
        <v>3172.22</v>
      </c>
      <c r="K164" s="364">
        <f t="array" ref="K164">Профильные_системы[[#This Row],[РРЦ Без НДС]]-Профильные_системы[[#This Row],[РРЦ Без НДС]]*$N$1</f>
        <v>3625.39</v>
      </c>
      <c r="L164" s="364">
        <f t="array" ref="L164">Профильные_системы[[#This Row],[РРЦ с НДС]]-Профильные_системы[[#This Row],[РРЦ с НДС]]*$N$1</f>
        <v>3806.6639999999998</v>
      </c>
      <c r="M164" s="364">
        <f t="array" ref="M164">Профильные_системы[[#This Row],["0" НДС]]-Профильные_системы[[#This Row],["0" НДС]]*$N$1</f>
        <v>3172.22</v>
      </c>
      <c r="Q164">
        <f t="array" ref="Q164">Профильные_системы[[#This Row],[РРЦ Без НДС]]-Профильные_системы[[#This Row],[РРЦ Без НДС]]*$U$1</f>
        <v>3625.39</v>
      </c>
      <c r="R164">
        <f t="array" ref="R164">Профильные_системы[[#This Row],[РРЦ с НДС]]-Профильные_системы[[#This Row],[РРЦ с НДС]]*$U$1</f>
        <v>3806.6639999999998</v>
      </c>
      <c r="S164" s="1">
        <f t="array" ref="S164">Профильные_системы[[#This Row],["0" НДС]]-Профильные_системы[[#This Row],["0" НДС]]*$U$1</f>
        <v>3172.22</v>
      </c>
    </row>
    <row r="165" spans="1:19" x14ac:dyDescent="0.25">
      <c r="A165" s="1" t="s">
        <v>110</v>
      </c>
      <c r="B165" s="1" t="s">
        <v>39</v>
      </c>
      <c r="C165" s="1" t="s">
        <v>1898</v>
      </c>
      <c r="D165">
        <v>3228.4</v>
      </c>
      <c r="E165">
        <v>3389.8199999999997</v>
      </c>
      <c r="F165">
        <v>2824.85</v>
      </c>
      <c r="K165" s="364">
        <f t="array" ref="K165">Профильные_системы[[#This Row],[РРЦ Без НДС]]-Профильные_системы[[#This Row],[РРЦ Без НДС]]*$N$1</f>
        <v>3228.4</v>
      </c>
      <c r="L165" s="364">
        <f t="array" ref="L165">Профильные_системы[[#This Row],[РРЦ с НДС]]-Профильные_системы[[#This Row],[РРЦ с НДС]]*$N$1</f>
        <v>3389.8199999999997</v>
      </c>
      <c r="M165" s="364">
        <f t="array" ref="M165">Профильные_системы[[#This Row],["0" НДС]]-Профильные_системы[[#This Row],["0" НДС]]*$N$1</f>
        <v>2824.85</v>
      </c>
      <c r="Q165">
        <f t="array" ref="Q165">Профильные_системы[[#This Row],[РРЦ Без НДС]]-Профильные_системы[[#This Row],[РРЦ Без НДС]]*$U$1</f>
        <v>3228.4</v>
      </c>
      <c r="R165">
        <f t="array" ref="R165">Профильные_системы[[#This Row],[РРЦ с НДС]]-Профильные_системы[[#This Row],[РРЦ с НДС]]*$U$1</f>
        <v>3389.8199999999997</v>
      </c>
      <c r="S165" s="1">
        <f t="array" ref="S165">Профильные_системы[[#This Row],["0" НДС]]-Профильные_системы[[#This Row],["0" НДС]]*$U$1</f>
        <v>2824.85</v>
      </c>
    </row>
    <row r="166" spans="1:19" x14ac:dyDescent="0.25">
      <c r="A166" s="1" t="s">
        <v>91</v>
      </c>
      <c r="B166" s="1" t="s">
        <v>39</v>
      </c>
      <c r="C166" s="1" t="s">
        <v>1899</v>
      </c>
      <c r="D166">
        <v>3295.8</v>
      </c>
      <c r="E166">
        <v>3460.596</v>
      </c>
      <c r="F166">
        <v>2883.83</v>
      </c>
      <c r="K166" s="364">
        <f t="array" ref="K166">Профильные_системы[[#This Row],[РРЦ Без НДС]]-Профильные_системы[[#This Row],[РРЦ Без НДС]]*$N$1</f>
        <v>3295.8</v>
      </c>
      <c r="L166" s="364">
        <f t="array" ref="L166">Профильные_системы[[#This Row],[РРЦ с НДС]]-Профильные_системы[[#This Row],[РРЦ с НДС]]*$N$1</f>
        <v>3460.596</v>
      </c>
      <c r="M166" s="364">
        <f t="array" ref="M166">Профильные_системы[[#This Row],["0" НДС]]-Профильные_системы[[#This Row],["0" НДС]]*$N$1</f>
        <v>2883.83</v>
      </c>
      <c r="Q166">
        <f t="array" ref="Q166">Профильные_системы[[#This Row],[РРЦ Без НДС]]-Профильные_системы[[#This Row],[РРЦ Без НДС]]*$U$1</f>
        <v>3295.8</v>
      </c>
      <c r="R166">
        <f t="array" ref="R166">Профильные_системы[[#This Row],[РРЦ с НДС]]-Профильные_системы[[#This Row],[РРЦ с НДС]]*$U$1</f>
        <v>3460.596</v>
      </c>
      <c r="S166" s="1">
        <f t="array" ref="S166">Профильные_системы[[#This Row],["0" НДС]]-Профильные_системы[[#This Row],["0" НДС]]*$U$1</f>
        <v>2883.83</v>
      </c>
    </row>
    <row r="167" spans="1:19" x14ac:dyDescent="0.25">
      <c r="A167" s="1" t="s">
        <v>382</v>
      </c>
      <c r="B167" s="1" t="s">
        <v>39</v>
      </c>
      <c r="C167" s="1" t="s">
        <v>1900</v>
      </c>
      <c r="D167">
        <v>7176.7</v>
      </c>
      <c r="E167">
        <v>7535.5319999999992</v>
      </c>
      <c r="F167">
        <v>6279.61</v>
      </c>
      <c r="K167" s="364">
        <f t="array" ref="K167">Профильные_системы[[#This Row],[РРЦ Без НДС]]-Профильные_системы[[#This Row],[РРЦ Без НДС]]*$N$1</f>
        <v>7176.7</v>
      </c>
      <c r="L167" s="364">
        <f t="array" ref="L167">Профильные_системы[[#This Row],[РРЦ с НДС]]-Профильные_системы[[#This Row],[РРЦ с НДС]]*$N$1</f>
        <v>7535.5319999999992</v>
      </c>
      <c r="M167" s="364">
        <f t="array" ref="M167">Профильные_системы[[#This Row],["0" НДС]]-Профильные_системы[[#This Row],["0" НДС]]*$N$1</f>
        <v>6279.61</v>
      </c>
      <c r="Q167">
        <f t="array" ref="Q167">Профильные_системы[[#This Row],[РРЦ Без НДС]]-Профильные_системы[[#This Row],[РРЦ Без НДС]]*$U$1</f>
        <v>7176.7</v>
      </c>
      <c r="R167">
        <f t="array" ref="R167">Профильные_системы[[#This Row],[РРЦ с НДС]]-Профильные_системы[[#This Row],[РРЦ с НДС]]*$U$1</f>
        <v>7535.5319999999992</v>
      </c>
      <c r="S167" s="1">
        <f t="array" ref="S167">Профильные_системы[[#This Row],["0" НДС]]-Профильные_системы[[#This Row],["0" НДС]]*$U$1</f>
        <v>6279.61</v>
      </c>
    </row>
    <row r="168" spans="1:19" x14ac:dyDescent="0.25">
      <c r="A168" s="1" t="s">
        <v>41</v>
      </c>
      <c r="B168" s="1" t="s">
        <v>39</v>
      </c>
      <c r="C168" s="1" t="s">
        <v>1901</v>
      </c>
      <c r="D168">
        <v>2629.08</v>
      </c>
      <c r="E168">
        <v>2760.54</v>
      </c>
      <c r="F168">
        <v>2300.4499999999998</v>
      </c>
      <c r="K168" s="364">
        <f t="array" ref="K168">Профильные_системы[[#This Row],[РРЦ Без НДС]]-Профильные_системы[[#This Row],[РРЦ Без НДС]]*$N$1</f>
        <v>2629.08</v>
      </c>
      <c r="L168" s="364">
        <f t="array" ref="L168">Профильные_системы[[#This Row],[РРЦ с НДС]]-Профильные_системы[[#This Row],[РРЦ с НДС]]*$N$1</f>
        <v>2760.54</v>
      </c>
      <c r="M168" s="364">
        <f t="array" ref="M168">Профильные_системы[[#This Row],["0" НДС]]-Профильные_системы[[#This Row],["0" НДС]]*$N$1</f>
        <v>2300.4499999999998</v>
      </c>
      <c r="Q168">
        <f t="array" ref="Q168">Профильные_системы[[#This Row],[РРЦ Без НДС]]-Профильные_системы[[#This Row],[РРЦ Без НДС]]*$U$1</f>
        <v>2629.08</v>
      </c>
      <c r="R168">
        <f t="array" ref="R168">Профильные_системы[[#This Row],[РРЦ с НДС]]-Профильные_системы[[#This Row],[РРЦ с НДС]]*$U$1</f>
        <v>2760.54</v>
      </c>
      <c r="S168" s="1">
        <f t="array" ref="S168">Профильные_системы[[#This Row],["0" НДС]]-Профильные_системы[[#This Row],["0" НДС]]*$U$1</f>
        <v>2300.4499999999998</v>
      </c>
    </row>
    <row r="169" spans="1:19" x14ac:dyDescent="0.25">
      <c r="A169" s="1" t="s">
        <v>124</v>
      </c>
      <c r="B169" s="1" t="s">
        <v>39</v>
      </c>
      <c r="C169" s="1" t="s">
        <v>1858</v>
      </c>
      <c r="D169">
        <v>1597.37</v>
      </c>
      <c r="E169">
        <v>1677.24</v>
      </c>
      <c r="F169">
        <v>1397.7</v>
      </c>
      <c r="K169" s="364">
        <f t="array" ref="K169">Профильные_системы[[#This Row],[РРЦ Без НДС]]-Профильные_системы[[#This Row],[РРЦ Без НДС]]*$N$1</f>
        <v>1597.37</v>
      </c>
      <c r="L169" s="364">
        <f t="array" ref="L169">Профильные_системы[[#This Row],[РРЦ с НДС]]-Профильные_системы[[#This Row],[РРЦ с НДС]]*$N$1</f>
        <v>1677.24</v>
      </c>
      <c r="M169" s="364">
        <f t="array" ref="M169">Профильные_системы[[#This Row],["0" НДС]]-Профильные_системы[[#This Row],["0" НДС]]*$N$1</f>
        <v>1397.7</v>
      </c>
      <c r="Q169">
        <f t="array" ref="Q169">Профильные_системы[[#This Row],[РРЦ Без НДС]]-Профильные_системы[[#This Row],[РРЦ Без НДС]]*$U$1</f>
        <v>1597.37</v>
      </c>
      <c r="R169">
        <f t="array" ref="R169">Профильные_системы[[#This Row],[РРЦ с НДС]]-Профильные_системы[[#This Row],[РРЦ с НДС]]*$U$1</f>
        <v>1677.24</v>
      </c>
      <c r="S169" s="1">
        <f t="array" ref="S169">Профильные_системы[[#This Row],["0" НДС]]-Профильные_системы[[#This Row],["0" НДС]]*$U$1</f>
        <v>1397.7</v>
      </c>
    </row>
    <row r="170" spans="1:19" x14ac:dyDescent="0.25">
      <c r="A170" s="1" t="s">
        <v>126</v>
      </c>
      <c r="B170" s="1" t="s">
        <v>39</v>
      </c>
      <c r="C170" s="1" t="s">
        <v>1902</v>
      </c>
      <c r="D170">
        <v>3228.4</v>
      </c>
      <c r="E170">
        <v>3389.8199999999997</v>
      </c>
      <c r="F170">
        <v>2824.85</v>
      </c>
      <c r="K170" s="364">
        <f t="array" ref="K170">Профильные_системы[[#This Row],[РРЦ Без НДС]]-Профильные_системы[[#This Row],[РРЦ Без НДС]]*$N$1</f>
        <v>3228.4</v>
      </c>
      <c r="L170" s="364">
        <f t="array" ref="L170">Профильные_системы[[#This Row],[РРЦ с НДС]]-Профильные_системы[[#This Row],[РРЦ с НДС]]*$N$1</f>
        <v>3389.8199999999997</v>
      </c>
      <c r="M170" s="364">
        <f t="array" ref="M170">Профильные_системы[[#This Row],["0" НДС]]-Профильные_системы[[#This Row],["0" НДС]]*$N$1</f>
        <v>2824.85</v>
      </c>
      <c r="Q170">
        <f t="array" ref="Q170">Профильные_системы[[#This Row],[РРЦ Без НДС]]-Профильные_системы[[#This Row],[РРЦ Без НДС]]*$U$1</f>
        <v>3228.4</v>
      </c>
      <c r="R170">
        <f t="array" ref="R170">Профильные_системы[[#This Row],[РРЦ с НДС]]-Профильные_системы[[#This Row],[РРЦ с НДС]]*$U$1</f>
        <v>3389.8199999999997</v>
      </c>
      <c r="S170" s="1">
        <f t="array" ref="S170">Профильные_системы[[#This Row],["0" НДС]]-Профильные_системы[[#This Row],["0" НДС]]*$U$1</f>
        <v>2824.85</v>
      </c>
    </row>
    <row r="171" spans="1:19" x14ac:dyDescent="0.25">
      <c r="A171" s="1" t="s">
        <v>51</v>
      </c>
      <c r="B171" s="1" t="s">
        <v>39</v>
      </c>
      <c r="C171" s="1" t="s">
        <v>1903</v>
      </c>
      <c r="D171">
        <v>4643.7299999999996</v>
      </c>
      <c r="E171">
        <v>4875.9120000000003</v>
      </c>
      <c r="F171">
        <v>4063.26</v>
      </c>
      <c r="K171" s="364">
        <f t="array" ref="K171">Профильные_системы[[#This Row],[РРЦ Без НДС]]-Профильные_системы[[#This Row],[РРЦ Без НДС]]*$N$1</f>
        <v>4643.7299999999996</v>
      </c>
      <c r="L171" s="364">
        <f t="array" ref="L171">Профильные_системы[[#This Row],[РРЦ с НДС]]-Профильные_системы[[#This Row],[РРЦ с НДС]]*$N$1</f>
        <v>4875.9120000000003</v>
      </c>
      <c r="M171" s="364">
        <f t="array" ref="M171">Профильные_системы[[#This Row],["0" НДС]]-Профильные_системы[[#This Row],["0" НДС]]*$N$1</f>
        <v>4063.26</v>
      </c>
      <c r="Q171">
        <f t="array" ref="Q171">Профильные_системы[[#This Row],[РРЦ Без НДС]]-Профильные_системы[[#This Row],[РРЦ Без НДС]]*$U$1</f>
        <v>4643.7299999999996</v>
      </c>
      <c r="R171">
        <f t="array" ref="R171">Профильные_системы[[#This Row],[РРЦ с НДС]]-Профильные_системы[[#This Row],[РРЦ с НДС]]*$U$1</f>
        <v>4875.9120000000003</v>
      </c>
      <c r="S171" s="1">
        <f t="array" ref="S171">Профильные_системы[[#This Row],["0" НДС]]-Профильные_системы[[#This Row],["0" НДС]]*$U$1</f>
        <v>4063.26</v>
      </c>
    </row>
    <row r="172" spans="1:19" x14ac:dyDescent="0.25">
      <c r="A172" s="1" t="s">
        <v>129</v>
      </c>
      <c r="B172" s="1" t="s">
        <v>39</v>
      </c>
      <c r="C172" s="1" t="s">
        <v>1904</v>
      </c>
      <c r="D172">
        <v>2209.34</v>
      </c>
      <c r="E172">
        <v>2319.8040000000001</v>
      </c>
      <c r="F172">
        <v>1933.17</v>
      </c>
      <c r="K172" s="364">
        <f t="array" ref="K172">Профильные_системы[[#This Row],[РРЦ Без НДС]]-Профильные_системы[[#This Row],[РРЦ Без НДС]]*$N$1</f>
        <v>2209.34</v>
      </c>
      <c r="L172" s="364">
        <f t="array" ref="L172">Профильные_системы[[#This Row],[РРЦ с НДС]]-Профильные_системы[[#This Row],[РРЦ с НДС]]*$N$1</f>
        <v>2319.8040000000001</v>
      </c>
      <c r="M172" s="364">
        <f t="array" ref="M172">Профильные_системы[[#This Row],["0" НДС]]-Профильные_системы[[#This Row],["0" НДС]]*$N$1</f>
        <v>1933.17</v>
      </c>
      <c r="Q172">
        <f t="array" ref="Q172">Профильные_системы[[#This Row],[РРЦ Без НДС]]-Профильные_системы[[#This Row],[РРЦ Без НДС]]*$U$1</f>
        <v>2209.34</v>
      </c>
      <c r="R172">
        <f t="array" ref="R172">Профильные_системы[[#This Row],[РРЦ с НДС]]-Профильные_системы[[#This Row],[РРЦ с НДС]]*$U$1</f>
        <v>2319.8040000000001</v>
      </c>
      <c r="S172" s="1">
        <f t="array" ref="S172">Профильные_системы[[#This Row],["0" НДС]]-Профильные_системы[[#This Row],["0" НДС]]*$U$1</f>
        <v>1933.17</v>
      </c>
    </row>
    <row r="173" spans="1:19" x14ac:dyDescent="0.25">
      <c r="A173" s="1" t="s">
        <v>136</v>
      </c>
      <c r="B173" s="1" t="s">
        <v>39</v>
      </c>
      <c r="C173" s="1" t="s">
        <v>1905</v>
      </c>
      <c r="D173">
        <v>3088.08</v>
      </c>
      <c r="E173">
        <v>3242.4840000000004</v>
      </c>
      <c r="F173">
        <v>2702.07</v>
      </c>
      <c r="K173" s="364">
        <f t="array" ref="K173">Профильные_системы[[#This Row],[РРЦ Без НДС]]-Профильные_системы[[#This Row],[РРЦ Без НДС]]*$N$1</f>
        <v>3088.08</v>
      </c>
      <c r="L173" s="364">
        <f t="array" ref="L173">Профильные_системы[[#This Row],[РРЦ с НДС]]-Профильные_системы[[#This Row],[РРЦ с НДС]]*$N$1</f>
        <v>3242.4840000000004</v>
      </c>
      <c r="M173" s="364">
        <f t="array" ref="M173">Профильные_системы[[#This Row],["0" НДС]]-Профильные_системы[[#This Row],["0" НДС]]*$N$1</f>
        <v>2702.07</v>
      </c>
      <c r="Q173">
        <f t="array" ref="Q173">Профильные_системы[[#This Row],[РРЦ Без НДС]]-Профильные_системы[[#This Row],[РРЦ Без НДС]]*$U$1</f>
        <v>3088.08</v>
      </c>
      <c r="R173">
        <f t="array" ref="R173">Профильные_системы[[#This Row],[РРЦ с НДС]]-Профильные_системы[[#This Row],[РРЦ с НДС]]*$U$1</f>
        <v>3242.4840000000004</v>
      </c>
      <c r="S173" s="1">
        <f t="array" ref="S173">Профильные_системы[[#This Row],["0" НДС]]-Профильные_системы[[#This Row],["0" НДС]]*$U$1</f>
        <v>2702.07</v>
      </c>
    </row>
    <row r="174" spans="1:19" x14ac:dyDescent="0.25">
      <c r="A174" s="1" t="s">
        <v>144</v>
      </c>
      <c r="B174" s="1" t="s">
        <v>39</v>
      </c>
      <c r="C174" s="1" t="s">
        <v>1906</v>
      </c>
      <c r="D174">
        <v>3958.34</v>
      </c>
      <c r="E174">
        <v>4156.26</v>
      </c>
      <c r="F174">
        <v>3463.55</v>
      </c>
      <c r="K174" s="364">
        <f t="array" ref="K174">Профильные_системы[[#This Row],[РРЦ Без НДС]]-Профильные_системы[[#This Row],[РРЦ Без НДС]]*$N$1</f>
        <v>3958.34</v>
      </c>
      <c r="L174" s="364">
        <f t="array" ref="L174">Профильные_системы[[#This Row],[РРЦ с НДС]]-Профильные_системы[[#This Row],[РРЦ с НДС]]*$N$1</f>
        <v>4156.26</v>
      </c>
      <c r="M174" s="364">
        <f t="array" ref="M174">Профильные_системы[[#This Row],["0" НДС]]-Профильные_системы[[#This Row],["0" НДС]]*$N$1</f>
        <v>3463.55</v>
      </c>
      <c r="Q174">
        <f t="array" ref="Q174">Профильные_системы[[#This Row],[РРЦ Без НДС]]-Профильные_системы[[#This Row],[РРЦ Без НДС]]*$U$1</f>
        <v>3958.34</v>
      </c>
      <c r="R174">
        <f t="array" ref="R174">Профильные_системы[[#This Row],[РРЦ с НДС]]-Профильные_системы[[#This Row],[РРЦ с НДС]]*$U$1</f>
        <v>4156.26</v>
      </c>
      <c r="S174" s="1">
        <f t="array" ref="S174">Профильные_системы[[#This Row],["0" НДС]]-Профильные_системы[[#This Row],["0" НДС]]*$U$1</f>
        <v>3463.55</v>
      </c>
    </row>
    <row r="175" spans="1:19" x14ac:dyDescent="0.25">
      <c r="A175" s="1" t="s">
        <v>82</v>
      </c>
      <c r="B175" s="1" t="s">
        <v>39</v>
      </c>
      <c r="C175" s="1" t="s">
        <v>1907</v>
      </c>
      <c r="D175">
        <v>1768.66</v>
      </c>
      <c r="E175">
        <v>1857.096</v>
      </c>
      <c r="F175">
        <v>1547.58</v>
      </c>
      <c r="K175" s="364">
        <f t="array" ref="K175">Профильные_системы[[#This Row],[РРЦ Без НДС]]-Профильные_системы[[#This Row],[РРЦ Без НДС]]*$N$1</f>
        <v>1768.66</v>
      </c>
      <c r="L175" s="364">
        <f t="array" ref="L175">Профильные_системы[[#This Row],[РРЦ с НДС]]-Профильные_системы[[#This Row],[РРЦ с НДС]]*$N$1</f>
        <v>1857.096</v>
      </c>
      <c r="M175" s="364">
        <f t="array" ref="M175">Профильные_системы[[#This Row],["0" НДС]]-Профильные_системы[[#This Row],["0" НДС]]*$N$1</f>
        <v>1547.58</v>
      </c>
      <c r="Q175">
        <f t="array" ref="Q175">Профильные_системы[[#This Row],[РРЦ Без НДС]]-Профильные_системы[[#This Row],[РРЦ Без НДС]]*$U$1</f>
        <v>1768.66</v>
      </c>
      <c r="R175">
        <f t="array" ref="R175">Профильные_системы[[#This Row],[РРЦ с НДС]]-Профильные_системы[[#This Row],[РРЦ с НДС]]*$U$1</f>
        <v>1857.096</v>
      </c>
      <c r="S175" s="1">
        <f t="array" ref="S175">Профильные_системы[[#This Row],["0" НДС]]-Профильные_системы[[#This Row],["0" НДС]]*$U$1</f>
        <v>1547.58</v>
      </c>
    </row>
    <row r="176" spans="1:19" x14ac:dyDescent="0.25">
      <c r="A176" s="1" t="s">
        <v>99</v>
      </c>
      <c r="B176" s="1" t="s">
        <v>38</v>
      </c>
      <c r="C176" s="1" t="s">
        <v>1908</v>
      </c>
      <c r="D176">
        <v>3625.39</v>
      </c>
      <c r="E176">
        <v>3806.6639999999998</v>
      </c>
      <c r="F176">
        <v>3172.22</v>
      </c>
      <c r="K176" s="364">
        <f t="array" ref="K176">Профильные_системы[[#This Row],[РРЦ Без НДС]]-Профильные_системы[[#This Row],[РРЦ Без НДС]]*$N$1</f>
        <v>3625.39</v>
      </c>
      <c r="L176" s="364">
        <f t="array" ref="L176">Профильные_системы[[#This Row],[РРЦ с НДС]]-Профильные_системы[[#This Row],[РРЦ с НДС]]*$N$1</f>
        <v>3806.6639999999998</v>
      </c>
      <c r="M176" s="364">
        <f t="array" ref="M176">Профильные_системы[[#This Row],["0" НДС]]-Профильные_системы[[#This Row],["0" НДС]]*$N$1</f>
        <v>3172.22</v>
      </c>
      <c r="Q176">
        <f t="array" ref="Q176">Профильные_системы[[#This Row],[РРЦ Без НДС]]-Профильные_системы[[#This Row],[РРЦ Без НДС]]*$U$1</f>
        <v>3625.39</v>
      </c>
      <c r="R176">
        <f t="array" ref="R176">Профильные_системы[[#This Row],[РРЦ с НДС]]-Профильные_системы[[#This Row],[РРЦ с НДС]]*$U$1</f>
        <v>3806.6639999999998</v>
      </c>
      <c r="S176" s="1">
        <f t="array" ref="S176">Профильные_системы[[#This Row],["0" НДС]]-Профильные_системы[[#This Row],["0" НДС]]*$U$1</f>
        <v>3172.22</v>
      </c>
    </row>
    <row r="177" spans="1:19" x14ac:dyDescent="0.25">
      <c r="A177" s="1" t="s">
        <v>110</v>
      </c>
      <c r="B177" s="1" t="s">
        <v>38</v>
      </c>
      <c r="C177" s="1" t="s">
        <v>1909</v>
      </c>
      <c r="D177">
        <v>3228.4</v>
      </c>
      <c r="E177">
        <v>3389.8199999999997</v>
      </c>
      <c r="F177">
        <v>2824.85</v>
      </c>
      <c r="K177" s="364">
        <f t="array" ref="K177">Профильные_системы[[#This Row],[РРЦ Без НДС]]-Профильные_системы[[#This Row],[РРЦ Без НДС]]*$N$1</f>
        <v>3228.4</v>
      </c>
      <c r="L177" s="364">
        <f t="array" ref="L177">Профильные_системы[[#This Row],[РРЦ с НДС]]-Профильные_системы[[#This Row],[РРЦ с НДС]]*$N$1</f>
        <v>3389.8199999999997</v>
      </c>
      <c r="M177" s="364">
        <f t="array" ref="M177">Профильные_системы[[#This Row],["0" НДС]]-Профильные_системы[[#This Row],["0" НДС]]*$N$1</f>
        <v>2824.85</v>
      </c>
      <c r="Q177">
        <f t="array" ref="Q177">Профильные_системы[[#This Row],[РРЦ Без НДС]]-Профильные_системы[[#This Row],[РРЦ Без НДС]]*$U$1</f>
        <v>3228.4</v>
      </c>
      <c r="R177">
        <f t="array" ref="R177">Профильные_системы[[#This Row],[РРЦ с НДС]]-Профильные_системы[[#This Row],[РРЦ с НДС]]*$U$1</f>
        <v>3389.8199999999997</v>
      </c>
      <c r="S177" s="1">
        <f t="array" ref="S177">Профильные_системы[[#This Row],["0" НДС]]-Профильные_системы[[#This Row],["0" НДС]]*$U$1</f>
        <v>2824.85</v>
      </c>
    </row>
    <row r="178" spans="1:19" x14ac:dyDescent="0.25">
      <c r="A178" s="1" t="s">
        <v>91</v>
      </c>
      <c r="B178" s="1" t="s">
        <v>38</v>
      </c>
      <c r="C178" s="1" t="s">
        <v>1910</v>
      </c>
      <c r="D178">
        <v>3295.8</v>
      </c>
      <c r="E178">
        <v>3460.596</v>
      </c>
      <c r="F178">
        <v>2883.83</v>
      </c>
      <c r="K178" s="364">
        <f t="array" ref="K178">Профильные_системы[[#This Row],[РРЦ Без НДС]]-Профильные_системы[[#This Row],[РРЦ Без НДС]]*$N$1</f>
        <v>3295.8</v>
      </c>
      <c r="L178" s="364">
        <f t="array" ref="L178">Профильные_системы[[#This Row],[РРЦ с НДС]]-Профильные_системы[[#This Row],[РРЦ с НДС]]*$N$1</f>
        <v>3460.596</v>
      </c>
      <c r="M178" s="364">
        <f t="array" ref="M178">Профильные_системы[[#This Row],["0" НДС]]-Профильные_системы[[#This Row],["0" НДС]]*$N$1</f>
        <v>2883.83</v>
      </c>
      <c r="Q178">
        <f t="array" ref="Q178">Профильные_системы[[#This Row],[РРЦ Без НДС]]-Профильные_системы[[#This Row],[РРЦ Без НДС]]*$U$1</f>
        <v>3295.8</v>
      </c>
      <c r="R178">
        <f t="array" ref="R178">Профильные_системы[[#This Row],[РРЦ с НДС]]-Профильные_системы[[#This Row],[РРЦ с НДС]]*$U$1</f>
        <v>3460.596</v>
      </c>
      <c r="S178" s="1">
        <f t="array" ref="S178">Профильные_системы[[#This Row],["0" НДС]]-Профильные_системы[[#This Row],["0" НДС]]*$U$1</f>
        <v>2883.83</v>
      </c>
    </row>
    <row r="179" spans="1:19" x14ac:dyDescent="0.25">
      <c r="A179" s="1" t="s">
        <v>382</v>
      </c>
      <c r="B179" s="1" t="s">
        <v>38</v>
      </c>
      <c r="C179" s="1" t="s">
        <v>1911</v>
      </c>
      <c r="D179">
        <v>7176.7</v>
      </c>
      <c r="E179">
        <v>7535.5319999999992</v>
      </c>
      <c r="F179">
        <v>6279.61</v>
      </c>
      <c r="K179" s="364">
        <f t="array" ref="K179">Профильные_системы[[#This Row],[РРЦ Без НДС]]-Профильные_системы[[#This Row],[РРЦ Без НДС]]*$N$1</f>
        <v>7176.7</v>
      </c>
      <c r="L179" s="364">
        <f t="array" ref="L179">Профильные_системы[[#This Row],[РРЦ с НДС]]-Профильные_системы[[#This Row],[РРЦ с НДС]]*$N$1</f>
        <v>7535.5319999999992</v>
      </c>
      <c r="M179" s="364">
        <f t="array" ref="M179">Профильные_системы[[#This Row],["0" НДС]]-Профильные_системы[[#This Row],["0" НДС]]*$N$1</f>
        <v>6279.61</v>
      </c>
      <c r="Q179">
        <f t="array" ref="Q179">Профильные_системы[[#This Row],[РРЦ Без НДС]]-Профильные_системы[[#This Row],[РРЦ Без НДС]]*$U$1</f>
        <v>7176.7</v>
      </c>
      <c r="R179">
        <f t="array" ref="R179">Профильные_системы[[#This Row],[РРЦ с НДС]]-Профильные_системы[[#This Row],[РРЦ с НДС]]*$U$1</f>
        <v>7535.5319999999992</v>
      </c>
      <c r="S179" s="1">
        <f t="array" ref="S179">Профильные_системы[[#This Row],["0" НДС]]-Профильные_системы[[#This Row],["0" НДС]]*$U$1</f>
        <v>6279.61</v>
      </c>
    </row>
    <row r="180" spans="1:19" x14ac:dyDescent="0.25">
      <c r="A180" s="1" t="s">
        <v>41</v>
      </c>
      <c r="B180" s="1" t="s">
        <v>38</v>
      </c>
      <c r="C180" s="1" t="s">
        <v>1912</v>
      </c>
      <c r="D180">
        <v>2629.08</v>
      </c>
      <c r="E180">
        <v>2760.54</v>
      </c>
      <c r="F180">
        <v>2300.4499999999998</v>
      </c>
      <c r="K180" s="364">
        <f t="array" ref="K180">Профильные_системы[[#This Row],[РРЦ Без НДС]]-Профильные_системы[[#This Row],[РРЦ Без НДС]]*$N$1</f>
        <v>2629.08</v>
      </c>
      <c r="L180" s="364">
        <f t="array" ref="L180">Профильные_системы[[#This Row],[РРЦ с НДС]]-Профильные_системы[[#This Row],[РРЦ с НДС]]*$N$1</f>
        <v>2760.54</v>
      </c>
      <c r="M180" s="364">
        <f t="array" ref="M180">Профильные_системы[[#This Row],["0" НДС]]-Профильные_системы[[#This Row],["0" НДС]]*$N$1</f>
        <v>2300.4499999999998</v>
      </c>
      <c r="Q180">
        <f t="array" ref="Q180">Профильные_системы[[#This Row],[РРЦ Без НДС]]-Профильные_системы[[#This Row],[РРЦ Без НДС]]*$U$1</f>
        <v>2629.08</v>
      </c>
      <c r="R180">
        <f t="array" ref="R180">Профильные_системы[[#This Row],[РРЦ с НДС]]-Профильные_системы[[#This Row],[РРЦ с НДС]]*$U$1</f>
        <v>2760.54</v>
      </c>
      <c r="S180" s="1">
        <f t="array" ref="S180">Профильные_системы[[#This Row],["0" НДС]]-Профильные_системы[[#This Row],["0" НДС]]*$U$1</f>
        <v>2300.4499999999998</v>
      </c>
    </row>
    <row r="181" spans="1:19" x14ac:dyDescent="0.25">
      <c r="A181" s="1" t="s">
        <v>124</v>
      </c>
      <c r="B181" s="1" t="s">
        <v>38</v>
      </c>
      <c r="C181" s="1" t="s">
        <v>1857</v>
      </c>
      <c r="D181">
        <v>1597.37</v>
      </c>
      <c r="E181">
        <v>1677.24</v>
      </c>
      <c r="F181">
        <v>1397.7</v>
      </c>
      <c r="K181" s="364">
        <f t="array" ref="K181">Профильные_системы[[#This Row],[РРЦ Без НДС]]-Профильные_системы[[#This Row],[РРЦ Без НДС]]*$N$1</f>
        <v>1597.37</v>
      </c>
      <c r="L181" s="364">
        <f t="array" ref="L181">Профильные_системы[[#This Row],[РРЦ с НДС]]-Профильные_системы[[#This Row],[РРЦ с НДС]]*$N$1</f>
        <v>1677.24</v>
      </c>
      <c r="M181" s="364">
        <f t="array" ref="M181">Профильные_системы[[#This Row],["0" НДС]]-Профильные_системы[[#This Row],["0" НДС]]*$N$1</f>
        <v>1397.7</v>
      </c>
      <c r="Q181">
        <f t="array" ref="Q181">Профильные_системы[[#This Row],[РРЦ Без НДС]]-Профильные_системы[[#This Row],[РРЦ Без НДС]]*$U$1</f>
        <v>1597.37</v>
      </c>
      <c r="R181">
        <f t="array" ref="R181">Профильные_системы[[#This Row],[РРЦ с НДС]]-Профильные_системы[[#This Row],[РРЦ с НДС]]*$U$1</f>
        <v>1677.24</v>
      </c>
      <c r="S181" s="1">
        <f t="array" ref="S181">Профильные_системы[[#This Row],["0" НДС]]-Профильные_системы[[#This Row],["0" НДС]]*$U$1</f>
        <v>1397.7</v>
      </c>
    </row>
    <row r="182" spans="1:19" x14ac:dyDescent="0.25">
      <c r="A182" s="1" t="s">
        <v>126</v>
      </c>
      <c r="B182" s="1" t="s">
        <v>38</v>
      </c>
      <c r="C182" s="1" t="s">
        <v>1913</v>
      </c>
      <c r="D182">
        <v>3228.4</v>
      </c>
      <c r="E182">
        <v>3389.8199999999997</v>
      </c>
      <c r="F182">
        <v>2824.85</v>
      </c>
      <c r="K182" s="364">
        <f t="array" ref="K182">Профильные_системы[[#This Row],[РРЦ Без НДС]]-Профильные_системы[[#This Row],[РРЦ Без НДС]]*$N$1</f>
        <v>3228.4</v>
      </c>
      <c r="L182" s="364">
        <f t="array" ref="L182">Профильные_системы[[#This Row],[РРЦ с НДС]]-Профильные_системы[[#This Row],[РРЦ с НДС]]*$N$1</f>
        <v>3389.8199999999997</v>
      </c>
      <c r="M182" s="364">
        <f t="array" ref="M182">Профильные_системы[[#This Row],["0" НДС]]-Профильные_системы[[#This Row],["0" НДС]]*$N$1</f>
        <v>2824.85</v>
      </c>
      <c r="Q182">
        <f t="array" ref="Q182">Профильные_системы[[#This Row],[РРЦ Без НДС]]-Профильные_системы[[#This Row],[РРЦ Без НДС]]*$U$1</f>
        <v>3228.4</v>
      </c>
      <c r="R182">
        <f t="array" ref="R182">Профильные_системы[[#This Row],[РРЦ с НДС]]-Профильные_системы[[#This Row],[РРЦ с НДС]]*$U$1</f>
        <v>3389.8199999999997</v>
      </c>
      <c r="S182" s="1">
        <f t="array" ref="S182">Профильные_системы[[#This Row],["0" НДС]]-Профильные_системы[[#This Row],["0" НДС]]*$U$1</f>
        <v>2824.85</v>
      </c>
    </row>
    <row r="183" spans="1:19" x14ac:dyDescent="0.25">
      <c r="A183" s="1" t="s">
        <v>51</v>
      </c>
      <c r="B183" s="1" t="s">
        <v>38</v>
      </c>
      <c r="C183" s="1" t="s">
        <v>1914</v>
      </c>
      <c r="D183">
        <v>4643.7299999999996</v>
      </c>
      <c r="E183">
        <v>4875.9120000000003</v>
      </c>
      <c r="F183">
        <v>4063.26</v>
      </c>
      <c r="K183" s="364">
        <f t="array" ref="K183">Профильные_системы[[#This Row],[РРЦ Без НДС]]-Профильные_системы[[#This Row],[РРЦ Без НДС]]*$N$1</f>
        <v>4643.7299999999996</v>
      </c>
      <c r="L183" s="364">
        <f t="array" ref="L183">Профильные_системы[[#This Row],[РРЦ с НДС]]-Профильные_системы[[#This Row],[РРЦ с НДС]]*$N$1</f>
        <v>4875.9120000000003</v>
      </c>
      <c r="M183" s="364">
        <f t="array" ref="M183">Профильные_системы[[#This Row],["0" НДС]]-Профильные_системы[[#This Row],["0" НДС]]*$N$1</f>
        <v>4063.26</v>
      </c>
      <c r="Q183">
        <f t="array" ref="Q183">Профильные_системы[[#This Row],[РРЦ Без НДС]]-Профильные_системы[[#This Row],[РРЦ Без НДС]]*$U$1</f>
        <v>4643.7299999999996</v>
      </c>
      <c r="R183">
        <f t="array" ref="R183">Профильные_системы[[#This Row],[РРЦ с НДС]]-Профильные_системы[[#This Row],[РРЦ с НДС]]*$U$1</f>
        <v>4875.9120000000003</v>
      </c>
      <c r="S183" s="1">
        <f t="array" ref="S183">Профильные_системы[[#This Row],["0" НДС]]-Профильные_системы[[#This Row],["0" НДС]]*$U$1</f>
        <v>4063.26</v>
      </c>
    </row>
    <row r="184" spans="1:19" x14ac:dyDescent="0.25">
      <c r="A184" s="1" t="s">
        <v>129</v>
      </c>
      <c r="B184" s="1" t="s">
        <v>38</v>
      </c>
      <c r="C184" s="1" t="s">
        <v>1915</v>
      </c>
      <c r="D184">
        <v>2209.34</v>
      </c>
      <c r="E184">
        <v>2319.8040000000001</v>
      </c>
      <c r="F184">
        <v>1933.17</v>
      </c>
      <c r="K184" s="364">
        <f t="array" ref="K184">Профильные_системы[[#This Row],[РРЦ Без НДС]]-Профильные_системы[[#This Row],[РРЦ Без НДС]]*$N$1</f>
        <v>2209.34</v>
      </c>
      <c r="L184" s="364">
        <f t="array" ref="L184">Профильные_системы[[#This Row],[РРЦ с НДС]]-Профильные_системы[[#This Row],[РРЦ с НДС]]*$N$1</f>
        <v>2319.8040000000001</v>
      </c>
      <c r="M184" s="364">
        <f t="array" ref="M184">Профильные_системы[[#This Row],["0" НДС]]-Профильные_системы[[#This Row],["0" НДС]]*$N$1</f>
        <v>1933.17</v>
      </c>
      <c r="Q184">
        <f t="array" ref="Q184">Профильные_системы[[#This Row],[РРЦ Без НДС]]-Профильные_системы[[#This Row],[РРЦ Без НДС]]*$U$1</f>
        <v>2209.34</v>
      </c>
      <c r="R184">
        <f t="array" ref="R184">Профильные_системы[[#This Row],[РРЦ с НДС]]-Профильные_системы[[#This Row],[РРЦ с НДС]]*$U$1</f>
        <v>2319.8040000000001</v>
      </c>
      <c r="S184" s="1">
        <f t="array" ref="S184">Профильные_системы[[#This Row],["0" НДС]]-Профильные_системы[[#This Row],["0" НДС]]*$U$1</f>
        <v>1933.17</v>
      </c>
    </row>
    <row r="185" spans="1:19" x14ac:dyDescent="0.25">
      <c r="A185" s="1" t="s">
        <v>136</v>
      </c>
      <c r="B185" s="1" t="s">
        <v>38</v>
      </c>
      <c r="C185" s="1" t="s">
        <v>1916</v>
      </c>
      <c r="D185">
        <v>3088.08</v>
      </c>
      <c r="E185">
        <v>3242.4840000000004</v>
      </c>
      <c r="F185">
        <v>2702.07</v>
      </c>
      <c r="K185" s="364">
        <f t="array" ref="K185">Профильные_системы[[#This Row],[РРЦ Без НДС]]-Профильные_системы[[#This Row],[РРЦ Без НДС]]*$N$1</f>
        <v>3088.08</v>
      </c>
      <c r="L185" s="364">
        <f t="array" ref="L185">Профильные_системы[[#This Row],[РРЦ с НДС]]-Профильные_системы[[#This Row],[РРЦ с НДС]]*$N$1</f>
        <v>3242.4840000000004</v>
      </c>
      <c r="M185" s="364">
        <f t="array" ref="M185">Профильные_системы[[#This Row],["0" НДС]]-Профильные_системы[[#This Row],["0" НДС]]*$N$1</f>
        <v>2702.07</v>
      </c>
      <c r="Q185">
        <f t="array" ref="Q185">Профильные_системы[[#This Row],[РРЦ Без НДС]]-Профильные_системы[[#This Row],[РРЦ Без НДС]]*$U$1</f>
        <v>3088.08</v>
      </c>
      <c r="R185">
        <f t="array" ref="R185">Профильные_системы[[#This Row],[РРЦ с НДС]]-Профильные_системы[[#This Row],[РРЦ с НДС]]*$U$1</f>
        <v>3242.4840000000004</v>
      </c>
      <c r="S185" s="1">
        <f t="array" ref="S185">Профильные_системы[[#This Row],["0" НДС]]-Профильные_системы[[#This Row],["0" НДС]]*$U$1</f>
        <v>2702.07</v>
      </c>
    </row>
    <row r="186" spans="1:19" x14ac:dyDescent="0.25">
      <c r="A186" s="1" t="s">
        <v>144</v>
      </c>
      <c r="B186" s="1" t="s">
        <v>38</v>
      </c>
      <c r="C186" s="1" t="s">
        <v>1917</v>
      </c>
      <c r="D186">
        <v>3958.34</v>
      </c>
      <c r="E186">
        <v>4156.26</v>
      </c>
      <c r="F186">
        <v>3463.55</v>
      </c>
      <c r="K186" s="364">
        <f t="array" ref="K186">Профильные_системы[[#This Row],[РРЦ Без НДС]]-Профильные_системы[[#This Row],[РРЦ Без НДС]]*$N$1</f>
        <v>3958.34</v>
      </c>
      <c r="L186" s="364">
        <f t="array" ref="L186">Профильные_системы[[#This Row],[РРЦ с НДС]]-Профильные_системы[[#This Row],[РРЦ с НДС]]*$N$1</f>
        <v>4156.26</v>
      </c>
      <c r="M186" s="364">
        <f t="array" ref="M186">Профильные_системы[[#This Row],["0" НДС]]-Профильные_системы[[#This Row],["0" НДС]]*$N$1</f>
        <v>3463.55</v>
      </c>
      <c r="Q186">
        <f t="array" ref="Q186">Профильные_системы[[#This Row],[РРЦ Без НДС]]-Профильные_системы[[#This Row],[РРЦ Без НДС]]*$U$1</f>
        <v>3958.34</v>
      </c>
      <c r="R186">
        <f t="array" ref="R186">Профильные_системы[[#This Row],[РРЦ с НДС]]-Профильные_системы[[#This Row],[РРЦ с НДС]]*$U$1</f>
        <v>4156.26</v>
      </c>
      <c r="S186" s="1">
        <f t="array" ref="S186">Профильные_системы[[#This Row],["0" НДС]]-Профильные_системы[[#This Row],["0" НДС]]*$U$1</f>
        <v>3463.55</v>
      </c>
    </row>
    <row r="187" spans="1:19" x14ac:dyDescent="0.25">
      <c r="A187" s="1" t="s">
        <v>82</v>
      </c>
      <c r="B187" s="1" t="s">
        <v>38</v>
      </c>
      <c r="C187" s="1" t="s">
        <v>1918</v>
      </c>
      <c r="D187">
        <v>1768.66</v>
      </c>
      <c r="E187">
        <v>1857.096</v>
      </c>
      <c r="F187">
        <v>1547.58</v>
      </c>
      <c r="K187" s="364">
        <f t="array" ref="K187">Профильные_системы[[#This Row],[РРЦ Без НДС]]-Профильные_системы[[#This Row],[РРЦ Без НДС]]*$N$1</f>
        <v>1768.66</v>
      </c>
      <c r="L187" s="364">
        <f t="array" ref="L187">Профильные_системы[[#This Row],[РРЦ с НДС]]-Профильные_системы[[#This Row],[РРЦ с НДС]]*$N$1</f>
        <v>1857.096</v>
      </c>
      <c r="M187" s="364">
        <f t="array" ref="M187">Профильные_системы[[#This Row],["0" НДС]]-Профильные_системы[[#This Row],["0" НДС]]*$N$1</f>
        <v>1547.58</v>
      </c>
      <c r="Q187">
        <f t="array" ref="Q187">Профильные_системы[[#This Row],[РРЦ Без НДС]]-Профильные_системы[[#This Row],[РРЦ Без НДС]]*$U$1</f>
        <v>1768.66</v>
      </c>
      <c r="R187">
        <f t="array" ref="R187">Профильные_системы[[#This Row],[РРЦ с НДС]]-Профильные_системы[[#This Row],[РРЦ с НДС]]*$U$1</f>
        <v>1857.096</v>
      </c>
      <c r="S187" s="1">
        <f t="array" ref="S187">Профильные_системы[[#This Row],["0" НДС]]-Профильные_системы[[#This Row],["0" НДС]]*$U$1</f>
        <v>1547.58</v>
      </c>
    </row>
    <row r="188" spans="1:19" x14ac:dyDescent="0.25">
      <c r="A188" s="1" t="s">
        <v>104</v>
      </c>
      <c r="B188" s="1" t="s">
        <v>19</v>
      </c>
      <c r="C188" s="1" t="s">
        <v>107</v>
      </c>
      <c r="D188">
        <v>6994.45</v>
      </c>
      <c r="E188">
        <v>7344.1680000000006</v>
      </c>
      <c r="F188">
        <v>6120.14</v>
      </c>
      <c r="K188" s="364">
        <f t="array" ref="K188">Профильные_системы[[#This Row],[РРЦ Без НДС]]-Профильные_системы[[#This Row],[РРЦ Без НДС]]*$N$1</f>
        <v>6994.45</v>
      </c>
      <c r="L188" s="364">
        <f t="array" ref="L188">Профильные_системы[[#This Row],[РРЦ с НДС]]-Профильные_системы[[#This Row],[РРЦ с НДС]]*$N$1</f>
        <v>7344.1680000000006</v>
      </c>
      <c r="M188" s="364">
        <f t="array" ref="M188">Профильные_системы[[#This Row],["0" НДС]]-Профильные_системы[[#This Row],["0" НДС]]*$N$1</f>
        <v>6120.14</v>
      </c>
      <c r="Q188">
        <f t="array" ref="Q188">Профильные_системы[[#This Row],[РРЦ Без НДС]]-Профильные_системы[[#This Row],[РРЦ Без НДС]]*$U$1</f>
        <v>6994.45</v>
      </c>
      <c r="R188">
        <f t="array" ref="R188">Профильные_системы[[#This Row],[РРЦ с НДС]]-Профильные_системы[[#This Row],[РРЦ с НДС]]*$U$1</f>
        <v>7344.1680000000006</v>
      </c>
      <c r="S188" s="1">
        <f t="array" ref="S188">Профильные_системы[[#This Row],["0" НДС]]-Профильные_системы[[#This Row],["0" НДС]]*$U$1</f>
        <v>6120.14</v>
      </c>
    </row>
    <row r="189" spans="1:19" x14ac:dyDescent="0.25">
      <c r="A189" s="1" t="s">
        <v>99</v>
      </c>
      <c r="B189" s="1" t="s">
        <v>19</v>
      </c>
      <c r="C189" s="1" t="s">
        <v>1919</v>
      </c>
      <c r="D189">
        <v>3625.39</v>
      </c>
      <c r="E189">
        <v>3806.6639999999998</v>
      </c>
      <c r="F189">
        <v>3172.22</v>
      </c>
      <c r="K189" s="364">
        <f t="array" ref="K189">Профильные_системы[[#This Row],[РРЦ Без НДС]]-Профильные_системы[[#This Row],[РРЦ Без НДС]]*$N$1</f>
        <v>3625.39</v>
      </c>
      <c r="L189" s="364">
        <f t="array" ref="L189">Профильные_системы[[#This Row],[РРЦ с НДС]]-Профильные_системы[[#This Row],[РРЦ с НДС]]*$N$1</f>
        <v>3806.6639999999998</v>
      </c>
      <c r="M189" s="364">
        <f t="array" ref="M189">Профильные_системы[[#This Row],["0" НДС]]-Профильные_системы[[#This Row],["0" НДС]]*$N$1</f>
        <v>3172.22</v>
      </c>
      <c r="Q189">
        <f t="array" ref="Q189">Профильные_системы[[#This Row],[РРЦ Без НДС]]-Профильные_системы[[#This Row],[РРЦ Без НДС]]*$U$1</f>
        <v>3625.39</v>
      </c>
      <c r="R189">
        <f t="array" ref="R189">Профильные_системы[[#This Row],[РРЦ с НДС]]-Профильные_системы[[#This Row],[РРЦ с НДС]]*$U$1</f>
        <v>3806.6639999999998</v>
      </c>
      <c r="S189" s="1">
        <f t="array" ref="S189">Профильные_системы[[#This Row],["0" НДС]]-Профильные_системы[[#This Row],["0" НДС]]*$U$1</f>
        <v>3172.22</v>
      </c>
    </row>
    <row r="190" spans="1:19" x14ac:dyDescent="0.25">
      <c r="A190" s="1" t="s">
        <v>110</v>
      </c>
      <c r="B190" s="1" t="s">
        <v>19</v>
      </c>
      <c r="C190" s="1" t="s">
        <v>1920</v>
      </c>
      <c r="D190">
        <v>3228.4</v>
      </c>
      <c r="E190">
        <v>3389.8199999999997</v>
      </c>
      <c r="F190">
        <v>2824.85</v>
      </c>
      <c r="K190" s="364">
        <f t="array" ref="K190">Профильные_системы[[#This Row],[РРЦ Без НДС]]-Профильные_системы[[#This Row],[РРЦ Без НДС]]*$N$1</f>
        <v>3228.4</v>
      </c>
      <c r="L190" s="364">
        <f t="array" ref="L190">Профильные_системы[[#This Row],[РРЦ с НДС]]-Профильные_системы[[#This Row],[РРЦ с НДС]]*$N$1</f>
        <v>3389.8199999999997</v>
      </c>
      <c r="M190" s="364">
        <f t="array" ref="M190">Профильные_системы[[#This Row],["0" НДС]]-Профильные_системы[[#This Row],["0" НДС]]*$N$1</f>
        <v>2824.85</v>
      </c>
      <c r="Q190">
        <f t="array" ref="Q190">Профильные_системы[[#This Row],[РРЦ Без НДС]]-Профильные_системы[[#This Row],[РРЦ Без НДС]]*$U$1</f>
        <v>3228.4</v>
      </c>
      <c r="R190">
        <f t="array" ref="R190">Профильные_системы[[#This Row],[РРЦ с НДС]]-Профильные_системы[[#This Row],[РРЦ с НДС]]*$U$1</f>
        <v>3389.8199999999997</v>
      </c>
      <c r="S190" s="1">
        <f t="array" ref="S190">Профильные_системы[[#This Row],["0" НДС]]-Профильные_системы[[#This Row],["0" НДС]]*$U$1</f>
        <v>2824.85</v>
      </c>
    </row>
    <row r="191" spans="1:19" x14ac:dyDescent="0.25">
      <c r="A191" s="1" t="s">
        <v>91</v>
      </c>
      <c r="B191" s="1" t="s">
        <v>19</v>
      </c>
      <c r="C191" s="1" t="s">
        <v>1921</v>
      </c>
      <c r="D191">
        <v>3295.8</v>
      </c>
      <c r="E191">
        <v>3460.596</v>
      </c>
      <c r="F191">
        <v>2883.83</v>
      </c>
      <c r="K191" s="364">
        <f t="array" ref="K191">Профильные_системы[[#This Row],[РРЦ Без НДС]]-Профильные_системы[[#This Row],[РРЦ Без НДС]]*$N$1</f>
        <v>3295.8</v>
      </c>
      <c r="L191" s="364">
        <f t="array" ref="L191">Профильные_системы[[#This Row],[РРЦ с НДС]]-Профильные_системы[[#This Row],[РРЦ с НДС]]*$N$1</f>
        <v>3460.596</v>
      </c>
      <c r="M191" s="364">
        <f t="array" ref="M191">Профильные_системы[[#This Row],["0" НДС]]-Профильные_системы[[#This Row],["0" НДС]]*$N$1</f>
        <v>2883.83</v>
      </c>
      <c r="Q191">
        <f t="array" ref="Q191">Профильные_системы[[#This Row],[РРЦ Без НДС]]-Профильные_системы[[#This Row],[РРЦ Без НДС]]*$U$1</f>
        <v>3295.8</v>
      </c>
      <c r="R191">
        <f t="array" ref="R191">Профильные_системы[[#This Row],[РРЦ с НДС]]-Профильные_системы[[#This Row],[РРЦ с НДС]]*$U$1</f>
        <v>3460.596</v>
      </c>
      <c r="S191" s="1">
        <f t="array" ref="S191">Профильные_системы[[#This Row],["0" НДС]]-Профильные_системы[[#This Row],["0" НДС]]*$U$1</f>
        <v>2883.83</v>
      </c>
    </row>
    <row r="192" spans="1:19" x14ac:dyDescent="0.25">
      <c r="A192" s="1" t="s">
        <v>382</v>
      </c>
      <c r="B192" s="1" t="s">
        <v>19</v>
      </c>
      <c r="C192" s="1" t="s">
        <v>1922</v>
      </c>
      <c r="D192">
        <v>7176.7</v>
      </c>
      <c r="E192">
        <v>7535.5319999999992</v>
      </c>
      <c r="F192">
        <v>6279.61</v>
      </c>
      <c r="K192" s="364">
        <f t="array" ref="K192">Профильные_системы[[#This Row],[РРЦ Без НДС]]-Профильные_системы[[#This Row],[РРЦ Без НДС]]*$N$1</f>
        <v>7176.7</v>
      </c>
      <c r="L192" s="364">
        <f t="array" ref="L192">Профильные_системы[[#This Row],[РРЦ с НДС]]-Профильные_системы[[#This Row],[РРЦ с НДС]]*$N$1</f>
        <v>7535.5319999999992</v>
      </c>
      <c r="M192" s="364">
        <f t="array" ref="M192">Профильные_системы[[#This Row],["0" НДС]]-Профильные_системы[[#This Row],["0" НДС]]*$N$1</f>
        <v>6279.61</v>
      </c>
      <c r="Q192">
        <f t="array" ref="Q192">Профильные_системы[[#This Row],[РРЦ Без НДС]]-Профильные_системы[[#This Row],[РРЦ Без НДС]]*$U$1</f>
        <v>7176.7</v>
      </c>
      <c r="R192">
        <f t="array" ref="R192">Профильные_системы[[#This Row],[РРЦ с НДС]]-Профильные_системы[[#This Row],[РРЦ с НДС]]*$U$1</f>
        <v>7535.5319999999992</v>
      </c>
      <c r="S192" s="1">
        <f t="array" ref="S192">Профильные_системы[[#This Row],["0" НДС]]-Профильные_системы[[#This Row],["0" НДС]]*$U$1</f>
        <v>6279.61</v>
      </c>
    </row>
    <row r="193" spans="1:19" x14ac:dyDescent="0.25">
      <c r="A193" s="1" t="s">
        <v>41</v>
      </c>
      <c r="B193" s="1" t="s">
        <v>19</v>
      </c>
      <c r="C193" s="1" t="s">
        <v>1923</v>
      </c>
      <c r="D193">
        <v>2629.08</v>
      </c>
      <c r="E193">
        <v>2760.54</v>
      </c>
      <c r="F193">
        <v>2300.4499999999998</v>
      </c>
      <c r="K193" s="364">
        <f t="array" ref="K193">Профильные_системы[[#This Row],[РРЦ Без НДС]]-Профильные_системы[[#This Row],[РРЦ Без НДС]]*$N$1</f>
        <v>2629.08</v>
      </c>
      <c r="L193" s="364">
        <f t="array" ref="L193">Профильные_системы[[#This Row],[РРЦ с НДС]]-Профильные_системы[[#This Row],[РРЦ с НДС]]*$N$1</f>
        <v>2760.54</v>
      </c>
      <c r="M193" s="364">
        <f t="array" ref="M193">Профильные_системы[[#This Row],["0" НДС]]-Профильные_системы[[#This Row],["0" НДС]]*$N$1</f>
        <v>2300.4499999999998</v>
      </c>
      <c r="Q193">
        <f t="array" ref="Q193">Профильные_системы[[#This Row],[РРЦ Без НДС]]-Профильные_системы[[#This Row],[РРЦ Без НДС]]*$U$1</f>
        <v>2629.08</v>
      </c>
      <c r="R193">
        <f t="array" ref="R193">Профильные_системы[[#This Row],[РРЦ с НДС]]-Профильные_системы[[#This Row],[РРЦ с НДС]]*$U$1</f>
        <v>2760.54</v>
      </c>
      <c r="S193" s="1">
        <f t="array" ref="S193">Профильные_системы[[#This Row],["0" НДС]]-Профильные_системы[[#This Row],["0" НДС]]*$U$1</f>
        <v>2300.4499999999998</v>
      </c>
    </row>
    <row r="194" spans="1:19" x14ac:dyDescent="0.25">
      <c r="A194" s="1" t="s">
        <v>124</v>
      </c>
      <c r="B194" s="1" t="s">
        <v>19</v>
      </c>
      <c r="C194" s="1" t="s">
        <v>1856</v>
      </c>
      <c r="D194">
        <v>1597.37</v>
      </c>
      <c r="E194">
        <v>1677.24</v>
      </c>
      <c r="F194">
        <v>1397.7</v>
      </c>
      <c r="K194" s="364">
        <f t="array" ref="K194">Профильные_системы[[#This Row],[РРЦ Без НДС]]-Профильные_системы[[#This Row],[РРЦ Без НДС]]*$N$1</f>
        <v>1597.37</v>
      </c>
      <c r="L194" s="364">
        <f t="array" ref="L194">Профильные_системы[[#This Row],[РРЦ с НДС]]-Профильные_системы[[#This Row],[РРЦ с НДС]]*$N$1</f>
        <v>1677.24</v>
      </c>
      <c r="M194" s="364">
        <f t="array" ref="M194">Профильные_системы[[#This Row],["0" НДС]]-Профильные_системы[[#This Row],["0" НДС]]*$N$1</f>
        <v>1397.7</v>
      </c>
      <c r="Q194">
        <f t="array" ref="Q194">Профильные_системы[[#This Row],[РРЦ Без НДС]]-Профильные_системы[[#This Row],[РРЦ Без НДС]]*$U$1</f>
        <v>1597.37</v>
      </c>
      <c r="R194">
        <f t="array" ref="R194">Профильные_системы[[#This Row],[РРЦ с НДС]]-Профильные_системы[[#This Row],[РРЦ с НДС]]*$U$1</f>
        <v>1677.24</v>
      </c>
      <c r="S194" s="1">
        <f t="array" ref="S194">Профильные_системы[[#This Row],["0" НДС]]-Профильные_системы[[#This Row],["0" НДС]]*$U$1</f>
        <v>1397.7</v>
      </c>
    </row>
    <row r="195" spans="1:19" x14ac:dyDescent="0.25">
      <c r="A195" s="1" t="s">
        <v>126</v>
      </c>
      <c r="B195" s="1" t="s">
        <v>19</v>
      </c>
      <c r="C195" s="1" t="s">
        <v>1924</v>
      </c>
      <c r="D195">
        <v>3228.4</v>
      </c>
      <c r="E195">
        <v>3389.8199999999997</v>
      </c>
      <c r="F195">
        <v>2824.85</v>
      </c>
      <c r="K195" s="364">
        <f t="array" ref="K195">Профильные_системы[[#This Row],[РРЦ Без НДС]]-Профильные_системы[[#This Row],[РРЦ Без НДС]]*$N$1</f>
        <v>3228.4</v>
      </c>
      <c r="L195" s="364">
        <f t="array" ref="L195">Профильные_системы[[#This Row],[РРЦ с НДС]]-Профильные_системы[[#This Row],[РРЦ с НДС]]*$N$1</f>
        <v>3389.8199999999997</v>
      </c>
      <c r="M195" s="364">
        <f t="array" ref="M195">Профильные_системы[[#This Row],["0" НДС]]-Профильные_системы[[#This Row],["0" НДС]]*$N$1</f>
        <v>2824.85</v>
      </c>
      <c r="Q195">
        <f t="array" ref="Q195">Профильные_системы[[#This Row],[РРЦ Без НДС]]-Профильные_системы[[#This Row],[РРЦ Без НДС]]*$U$1</f>
        <v>3228.4</v>
      </c>
      <c r="R195">
        <f t="array" ref="R195">Профильные_системы[[#This Row],[РРЦ с НДС]]-Профильные_системы[[#This Row],[РРЦ с НДС]]*$U$1</f>
        <v>3389.8199999999997</v>
      </c>
      <c r="S195" s="1">
        <f t="array" ref="S195">Профильные_системы[[#This Row],["0" НДС]]-Профильные_системы[[#This Row],["0" НДС]]*$U$1</f>
        <v>2824.85</v>
      </c>
    </row>
    <row r="196" spans="1:19" x14ac:dyDescent="0.25">
      <c r="A196" s="1" t="s">
        <v>51</v>
      </c>
      <c r="B196" s="1" t="s">
        <v>19</v>
      </c>
      <c r="C196" s="1" t="s">
        <v>1925</v>
      </c>
      <c r="D196">
        <v>4643.7299999999996</v>
      </c>
      <c r="E196">
        <v>4875.9120000000003</v>
      </c>
      <c r="F196">
        <v>4063.26</v>
      </c>
      <c r="K196" s="364">
        <f t="array" ref="K196">Профильные_системы[[#This Row],[РРЦ Без НДС]]-Профильные_системы[[#This Row],[РРЦ Без НДС]]*$N$1</f>
        <v>4643.7299999999996</v>
      </c>
      <c r="L196" s="364">
        <f t="array" ref="L196">Профильные_системы[[#This Row],[РРЦ с НДС]]-Профильные_системы[[#This Row],[РРЦ с НДС]]*$N$1</f>
        <v>4875.9120000000003</v>
      </c>
      <c r="M196" s="364">
        <f t="array" ref="M196">Профильные_системы[[#This Row],["0" НДС]]-Профильные_системы[[#This Row],["0" НДС]]*$N$1</f>
        <v>4063.26</v>
      </c>
      <c r="Q196">
        <f t="array" ref="Q196">Профильные_системы[[#This Row],[РРЦ Без НДС]]-Профильные_системы[[#This Row],[РРЦ Без НДС]]*$U$1</f>
        <v>4643.7299999999996</v>
      </c>
      <c r="R196">
        <f t="array" ref="R196">Профильные_системы[[#This Row],[РРЦ с НДС]]-Профильные_системы[[#This Row],[РРЦ с НДС]]*$U$1</f>
        <v>4875.9120000000003</v>
      </c>
      <c r="S196" s="1">
        <f t="array" ref="S196">Профильные_системы[[#This Row],["0" НДС]]-Профильные_системы[[#This Row],["0" НДС]]*$U$1</f>
        <v>4063.26</v>
      </c>
    </row>
    <row r="197" spans="1:19" x14ac:dyDescent="0.25">
      <c r="A197" s="1" t="s">
        <v>129</v>
      </c>
      <c r="B197" s="1" t="s">
        <v>19</v>
      </c>
      <c r="C197" s="1" t="s">
        <v>1926</v>
      </c>
      <c r="D197">
        <v>2209.34</v>
      </c>
      <c r="E197">
        <v>2319.8040000000001</v>
      </c>
      <c r="F197">
        <v>1933.17</v>
      </c>
      <c r="K197" s="364">
        <f t="array" ref="K197">Профильные_системы[[#This Row],[РРЦ Без НДС]]-Профильные_системы[[#This Row],[РРЦ Без НДС]]*$N$1</f>
        <v>2209.34</v>
      </c>
      <c r="L197" s="364">
        <f t="array" ref="L197">Профильные_системы[[#This Row],[РРЦ с НДС]]-Профильные_системы[[#This Row],[РРЦ с НДС]]*$N$1</f>
        <v>2319.8040000000001</v>
      </c>
      <c r="M197" s="364">
        <f t="array" ref="M197">Профильные_системы[[#This Row],["0" НДС]]-Профильные_системы[[#This Row],["0" НДС]]*$N$1</f>
        <v>1933.17</v>
      </c>
      <c r="Q197">
        <f t="array" ref="Q197">Профильные_системы[[#This Row],[РРЦ Без НДС]]-Профильные_системы[[#This Row],[РРЦ Без НДС]]*$U$1</f>
        <v>2209.34</v>
      </c>
      <c r="R197">
        <f t="array" ref="R197">Профильные_системы[[#This Row],[РРЦ с НДС]]-Профильные_системы[[#This Row],[РРЦ с НДС]]*$U$1</f>
        <v>2319.8040000000001</v>
      </c>
      <c r="S197" s="1">
        <f t="array" ref="S197">Профильные_системы[[#This Row],["0" НДС]]-Профильные_системы[[#This Row],["0" НДС]]*$U$1</f>
        <v>1933.17</v>
      </c>
    </row>
    <row r="198" spans="1:19" x14ac:dyDescent="0.25">
      <c r="A198" s="1" t="s">
        <v>136</v>
      </c>
      <c r="B198" s="1" t="s">
        <v>19</v>
      </c>
      <c r="C198" s="1" t="s">
        <v>1927</v>
      </c>
      <c r="D198">
        <v>3088.08</v>
      </c>
      <c r="E198">
        <v>3242.4840000000004</v>
      </c>
      <c r="F198">
        <v>2702.07</v>
      </c>
      <c r="K198" s="364">
        <f t="array" ref="K198">Профильные_системы[[#This Row],[РРЦ Без НДС]]-Профильные_системы[[#This Row],[РРЦ Без НДС]]*$N$1</f>
        <v>3088.08</v>
      </c>
      <c r="L198" s="364">
        <f t="array" ref="L198">Профильные_системы[[#This Row],[РРЦ с НДС]]-Профильные_системы[[#This Row],[РРЦ с НДС]]*$N$1</f>
        <v>3242.4840000000004</v>
      </c>
      <c r="M198" s="364">
        <f t="array" ref="M198">Профильные_системы[[#This Row],["0" НДС]]-Профильные_системы[[#This Row],["0" НДС]]*$N$1</f>
        <v>2702.07</v>
      </c>
      <c r="Q198">
        <f t="array" ref="Q198">Профильные_системы[[#This Row],[РРЦ Без НДС]]-Профильные_системы[[#This Row],[РРЦ Без НДС]]*$U$1</f>
        <v>3088.08</v>
      </c>
      <c r="R198">
        <f t="array" ref="R198">Профильные_системы[[#This Row],[РРЦ с НДС]]-Профильные_системы[[#This Row],[РРЦ с НДС]]*$U$1</f>
        <v>3242.4840000000004</v>
      </c>
      <c r="S198" s="1">
        <f t="array" ref="S198">Профильные_системы[[#This Row],["0" НДС]]-Профильные_системы[[#This Row],["0" НДС]]*$U$1</f>
        <v>2702.07</v>
      </c>
    </row>
    <row r="199" spans="1:19" x14ac:dyDescent="0.25">
      <c r="A199" s="1" t="s">
        <v>144</v>
      </c>
      <c r="B199" s="1" t="s">
        <v>19</v>
      </c>
      <c r="C199" s="1" t="s">
        <v>1928</v>
      </c>
      <c r="D199">
        <v>3958.34</v>
      </c>
      <c r="E199">
        <v>4156.26</v>
      </c>
      <c r="F199">
        <v>3463.55</v>
      </c>
      <c r="K199" s="364">
        <f t="array" ref="K199">Профильные_системы[[#This Row],[РРЦ Без НДС]]-Профильные_системы[[#This Row],[РРЦ Без НДС]]*$N$1</f>
        <v>3958.34</v>
      </c>
      <c r="L199" s="364">
        <f t="array" ref="L199">Профильные_системы[[#This Row],[РРЦ с НДС]]-Профильные_системы[[#This Row],[РРЦ с НДС]]*$N$1</f>
        <v>4156.26</v>
      </c>
      <c r="M199" s="364">
        <f t="array" ref="M199">Профильные_системы[[#This Row],["0" НДС]]-Профильные_системы[[#This Row],["0" НДС]]*$N$1</f>
        <v>3463.55</v>
      </c>
      <c r="Q199">
        <f t="array" ref="Q199">Профильные_системы[[#This Row],[РРЦ Без НДС]]-Профильные_системы[[#This Row],[РРЦ Без НДС]]*$U$1</f>
        <v>3958.34</v>
      </c>
      <c r="R199">
        <f t="array" ref="R199">Профильные_системы[[#This Row],[РРЦ с НДС]]-Профильные_системы[[#This Row],[РРЦ с НДС]]*$U$1</f>
        <v>4156.26</v>
      </c>
      <c r="S199" s="1">
        <f t="array" ref="S199">Профильные_системы[[#This Row],["0" НДС]]-Профильные_системы[[#This Row],["0" НДС]]*$U$1</f>
        <v>3463.55</v>
      </c>
    </row>
    <row r="200" spans="1:19" x14ac:dyDescent="0.25">
      <c r="A200" s="1" t="s">
        <v>82</v>
      </c>
      <c r="B200" s="1" t="s">
        <v>19</v>
      </c>
      <c r="C200" s="1" t="s">
        <v>1929</v>
      </c>
      <c r="D200">
        <v>1768.66</v>
      </c>
      <c r="E200">
        <v>1857.096</v>
      </c>
      <c r="F200">
        <v>1547.58</v>
      </c>
      <c r="K200" s="364">
        <f t="array" ref="K200">Профильные_системы[[#This Row],[РРЦ Без НДС]]-Профильные_системы[[#This Row],[РРЦ Без НДС]]*$N$1</f>
        <v>1768.66</v>
      </c>
      <c r="L200" s="364">
        <f t="array" ref="L200">Профильные_системы[[#This Row],[РРЦ с НДС]]-Профильные_системы[[#This Row],[РРЦ с НДС]]*$N$1</f>
        <v>1857.096</v>
      </c>
      <c r="M200" s="364">
        <f t="array" ref="M200">Профильные_системы[[#This Row],["0" НДС]]-Профильные_системы[[#This Row],["0" НДС]]*$N$1</f>
        <v>1547.58</v>
      </c>
      <c r="Q200">
        <f t="array" ref="Q200">Профильные_системы[[#This Row],[РРЦ Без НДС]]-Профильные_системы[[#This Row],[РРЦ Без НДС]]*$U$1</f>
        <v>1768.66</v>
      </c>
      <c r="R200">
        <f t="array" ref="R200">Профильные_системы[[#This Row],[РРЦ с НДС]]-Профильные_системы[[#This Row],[РРЦ с НДС]]*$U$1</f>
        <v>1857.096</v>
      </c>
      <c r="S200" s="1">
        <f t="array" ref="S200">Профильные_системы[[#This Row],["0" НДС]]-Профильные_системы[[#This Row],["0" НДС]]*$U$1</f>
        <v>1547.58</v>
      </c>
    </row>
    <row r="201" spans="1:19" x14ac:dyDescent="0.25">
      <c r="A201" s="1" t="s">
        <v>99</v>
      </c>
      <c r="B201" s="1" t="s">
        <v>40</v>
      </c>
      <c r="C201" s="1" t="s">
        <v>1930</v>
      </c>
      <c r="D201">
        <v>3625.39</v>
      </c>
      <c r="E201">
        <v>3806.6639999999998</v>
      </c>
      <c r="F201">
        <v>3172.22</v>
      </c>
      <c r="K201" s="364">
        <f t="array" ref="K201">Профильные_системы[[#This Row],[РРЦ Без НДС]]-Профильные_системы[[#This Row],[РРЦ Без НДС]]*$N$1</f>
        <v>3625.39</v>
      </c>
      <c r="L201" s="364">
        <f t="array" ref="L201">Профильные_системы[[#This Row],[РРЦ с НДС]]-Профильные_системы[[#This Row],[РРЦ с НДС]]*$N$1</f>
        <v>3806.6639999999998</v>
      </c>
      <c r="M201" s="364">
        <f t="array" ref="M201">Профильные_системы[[#This Row],["0" НДС]]-Профильные_системы[[#This Row],["0" НДС]]*$N$1</f>
        <v>3172.22</v>
      </c>
      <c r="Q201">
        <f t="array" ref="Q201">Профильные_системы[[#This Row],[РРЦ Без НДС]]-Профильные_системы[[#This Row],[РРЦ Без НДС]]*$U$1</f>
        <v>3625.39</v>
      </c>
      <c r="R201">
        <f t="array" ref="R201">Профильные_системы[[#This Row],[РРЦ с НДС]]-Профильные_системы[[#This Row],[РРЦ с НДС]]*$U$1</f>
        <v>3806.6639999999998</v>
      </c>
      <c r="S201" s="1">
        <f t="array" ref="S201">Профильные_системы[[#This Row],["0" НДС]]-Профильные_системы[[#This Row],["0" НДС]]*$U$1</f>
        <v>3172.22</v>
      </c>
    </row>
    <row r="202" spans="1:19" x14ac:dyDescent="0.25">
      <c r="A202" s="1" t="s">
        <v>110</v>
      </c>
      <c r="B202" s="1" t="s">
        <v>40</v>
      </c>
      <c r="C202" s="1" t="s">
        <v>1931</v>
      </c>
      <c r="D202">
        <v>3228.4</v>
      </c>
      <c r="E202">
        <v>3389.8199999999997</v>
      </c>
      <c r="F202">
        <v>2824.85</v>
      </c>
      <c r="K202" s="364">
        <f t="array" ref="K202">Профильные_системы[[#This Row],[РРЦ Без НДС]]-Профильные_системы[[#This Row],[РРЦ Без НДС]]*$N$1</f>
        <v>3228.4</v>
      </c>
      <c r="L202" s="364">
        <f t="array" ref="L202">Профильные_системы[[#This Row],[РРЦ с НДС]]-Профильные_системы[[#This Row],[РРЦ с НДС]]*$N$1</f>
        <v>3389.8199999999997</v>
      </c>
      <c r="M202" s="364">
        <f t="array" ref="M202">Профильные_системы[[#This Row],["0" НДС]]-Профильные_системы[[#This Row],["0" НДС]]*$N$1</f>
        <v>2824.85</v>
      </c>
      <c r="Q202">
        <f t="array" ref="Q202">Профильные_системы[[#This Row],[РРЦ Без НДС]]-Профильные_системы[[#This Row],[РРЦ Без НДС]]*$U$1</f>
        <v>3228.4</v>
      </c>
      <c r="R202">
        <f t="array" ref="R202">Профильные_системы[[#This Row],[РРЦ с НДС]]-Профильные_системы[[#This Row],[РРЦ с НДС]]*$U$1</f>
        <v>3389.8199999999997</v>
      </c>
      <c r="S202" s="1">
        <f t="array" ref="S202">Профильные_системы[[#This Row],["0" НДС]]-Профильные_системы[[#This Row],["0" НДС]]*$U$1</f>
        <v>2824.85</v>
      </c>
    </row>
    <row r="203" spans="1:19" x14ac:dyDescent="0.25">
      <c r="A203" s="1" t="s">
        <v>91</v>
      </c>
      <c r="B203" s="1" t="s">
        <v>40</v>
      </c>
      <c r="C203" s="1" t="s">
        <v>1932</v>
      </c>
      <c r="D203">
        <v>3295.8</v>
      </c>
      <c r="E203">
        <v>3460.596</v>
      </c>
      <c r="F203">
        <v>2883.83</v>
      </c>
      <c r="K203" s="364">
        <f t="array" ref="K203">Профильные_системы[[#This Row],[РРЦ Без НДС]]-Профильные_системы[[#This Row],[РРЦ Без НДС]]*$N$1</f>
        <v>3295.8</v>
      </c>
      <c r="L203" s="364">
        <f t="array" ref="L203">Профильные_системы[[#This Row],[РРЦ с НДС]]-Профильные_системы[[#This Row],[РРЦ с НДС]]*$N$1</f>
        <v>3460.596</v>
      </c>
      <c r="M203" s="364">
        <f t="array" ref="M203">Профильные_системы[[#This Row],["0" НДС]]-Профильные_системы[[#This Row],["0" НДС]]*$N$1</f>
        <v>2883.83</v>
      </c>
      <c r="Q203">
        <f t="array" ref="Q203">Профильные_системы[[#This Row],[РРЦ Без НДС]]-Профильные_системы[[#This Row],[РРЦ Без НДС]]*$U$1</f>
        <v>3295.8</v>
      </c>
      <c r="R203">
        <f t="array" ref="R203">Профильные_системы[[#This Row],[РРЦ с НДС]]-Профильные_системы[[#This Row],[РРЦ с НДС]]*$U$1</f>
        <v>3460.596</v>
      </c>
      <c r="S203" s="1">
        <f t="array" ref="S203">Профильные_системы[[#This Row],["0" НДС]]-Профильные_системы[[#This Row],["0" НДС]]*$U$1</f>
        <v>2883.83</v>
      </c>
    </row>
    <row r="204" spans="1:19" x14ac:dyDescent="0.25">
      <c r="A204" s="1" t="s">
        <v>382</v>
      </c>
      <c r="B204" s="1" t="s">
        <v>40</v>
      </c>
      <c r="C204" s="1" t="s">
        <v>1933</v>
      </c>
      <c r="D204">
        <v>7176.7</v>
      </c>
      <c r="E204">
        <v>7535.5319999999992</v>
      </c>
      <c r="F204">
        <v>6279.61</v>
      </c>
      <c r="K204" s="364">
        <f t="array" ref="K204">Профильные_системы[[#This Row],[РРЦ Без НДС]]-Профильные_системы[[#This Row],[РРЦ Без НДС]]*$N$1</f>
        <v>7176.7</v>
      </c>
      <c r="L204" s="364">
        <f t="array" ref="L204">Профильные_системы[[#This Row],[РРЦ с НДС]]-Профильные_системы[[#This Row],[РРЦ с НДС]]*$N$1</f>
        <v>7535.5319999999992</v>
      </c>
      <c r="M204" s="364">
        <f t="array" ref="M204">Профильные_системы[[#This Row],["0" НДС]]-Профильные_системы[[#This Row],["0" НДС]]*$N$1</f>
        <v>6279.61</v>
      </c>
      <c r="Q204">
        <f t="array" ref="Q204">Профильные_системы[[#This Row],[РРЦ Без НДС]]-Профильные_системы[[#This Row],[РРЦ Без НДС]]*$U$1</f>
        <v>7176.7</v>
      </c>
      <c r="R204">
        <f t="array" ref="R204">Профильные_системы[[#This Row],[РРЦ с НДС]]-Профильные_системы[[#This Row],[РРЦ с НДС]]*$U$1</f>
        <v>7535.5319999999992</v>
      </c>
      <c r="S204" s="1">
        <f t="array" ref="S204">Профильные_системы[[#This Row],["0" НДС]]-Профильные_системы[[#This Row],["0" НДС]]*$U$1</f>
        <v>6279.61</v>
      </c>
    </row>
    <row r="205" spans="1:19" x14ac:dyDescent="0.25">
      <c r="A205" s="1" t="s">
        <v>41</v>
      </c>
      <c r="B205" s="1" t="s">
        <v>40</v>
      </c>
      <c r="C205" s="1" t="s">
        <v>1934</v>
      </c>
      <c r="D205">
        <v>2629.08</v>
      </c>
      <c r="E205">
        <v>2760.54</v>
      </c>
      <c r="F205">
        <v>2300.4499999999998</v>
      </c>
      <c r="K205" s="364">
        <f t="array" ref="K205">Профильные_системы[[#This Row],[РРЦ Без НДС]]-Профильные_системы[[#This Row],[РРЦ Без НДС]]*$N$1</f>
        <v>2629.08</v>
      </c>
      <c r="L205" s="364">
        <f t="array" ref="L205">Профильные_системы[[#This Row],[РРЦ с НДС]]-Профильные_системы[[#This Row],[РРЦ с НДС]]*$N$1</f>
        <v>2760.54</v>
      </c>
      <c r="M205" s="364">
        <f t="array" ref="M205">Профильные_системы[[#This Row],["0" НДС]]-Профильные_системы[[#This Row],["0" НДС]]*$N$1</f>
        <v>2300.4499999999998</v>
      </c>
      <c r="Q205">
        <f t="array" ref="Q205">Профильные_системы[[#This Row],[РРЦ Без НДС]]-Профильные_системы[[#This Row],[РРЦ Без НДС]]*$U$1</f>
        <v>2629.08</v>
      </c>
      <c r="R205">
        <f t="array" ref="R205">Профильные_системы[[#This Row],[РРЦ с НДС]]-Профильные_системы[[#This Row],[РРЦ с НДС]]*$U$1</f>
        <v>2760.54</v>
      </c>
      <c r="S205" s="1">
        <f t="array" ref="S205">Профильные_системы[[#This Row],["0" НДС]]-Профильные_системы[[#This Row],["0" НДС]]*$U$1</f>
        <v>2300.4499999999998</v>
      </c>
    </row>
    <row r="206" spans="1:19" x14ac:dyDescent="0.25">
      <c r="A206" s="1" t="s">
        <v>124</v>
      </c>
      <c r="B206" s="1" t="s">
        <v>40</v>
      </c>
      <c r="C206" s="1" t="s">
        <v>1859</v>
      </c>
      <c r="D206">
        <v>1597.37</v>
      </c>
      <c r="E206">
        <v>1677.24</v>
      </c>
      <c r="F206">
        <v>1397.7</v>
      </c>
      <c r="K206" s="364">
        <f t="array" ref="K206">Профильные_системы[[#This Row],[РРЦ Без НДС]]-Профильные_системы[[#This Row],[РРЦ Без НДС]]*$N$1</f>
        <v>1597.37</v>
      </c>
      <c r="L206" s="364">
        <f t="array" ref="L206">Профильные_системы[[#This Row],[РРЦ с НДС]]-Профильные_системы[[#This Row],[РРЦ с НДС]]*$N$1</f>
        <v>1677.24</v>
      </c>
      <c r="M206" s="364">
        <f t="array" ref="M206">Профильные_системы[[#This Row],["0" НДС]]-Профильные_системы[[#This Row],["0" НДС]]*$N$1</f>
        <v>1397.7</v>
      </c>
      <c r="Q206">
        <f t="array" ref="Q206">Профильные_системы[[#This Row],[РРЦ Без НДС]]-Профильные_системы[[#This Row],[РРЦ Без НДС]]*$U$1</f>
        <v>1597.37</v>
      </c>
      <c r="R206">
        <f t="array" ref="R206">Профильные_системы[[#This Row],[РРЦ с НДС]]-Профильные_системы[[#This Row],[РРЦ с НДС]]*$U$1</f>
        <v>1677.24</v>
      </c>
      <c r="S206" s="1">
        <f t="array" ref="S206">Профильные_системы[[#This Row],["0" НДС]]-Профильные_системы[[#This Row],["0" НДС]]*$U$1</f>
        <v>1397.7</v>
      </c>
    </row>
    <row r="207" spans="1:19" x14ac:dyDescent="0.25">
      <c r="A207" s="1" t="s">
        <v>126</v>
      </c>
      <c r="B207" s="1" t="s">
        <v>40</v>
      </c>
      <c r="C207" s="1" t="s">
        <v>1935</v>
      </c>
      <c r="D207">
        <v>3228.4</v>
      </c>
      <c r="E207">
        <v>3389.8199999999997</v>
      </c>
      <c r="F207">
        <v>2824.85</v>
      </c>
      <c r="K207" s="364">
        <f t="array" ref="K207">Профильные_системы[[#This Row],[РРЦ Без НДС]]-Профильные_системы[[#This Row],[РРЦ Без НДС]]*$N$1</f>
        <v>3228.4</v>
      </c>
      <c r="L207" s="364">
        <f t="array" ref="L207">Профильные_системы[[#This Row],[РРЦ с НДС]]-Профильные_системы[[#This Row],[РРЦ с НДС]]*$N$1</f>
        <v>3389.8199999999997</v>
      </c>
      <c r="M207" s="364">
        <f t="array" ref="M207">Профильные_системы[[#This Row],["0" НДС]]-Профильные_системы[[#This Row],["0" НДС]]*$N$1</f>
        <v>2824.85</v>
      </c>
      <c r="Q207">
        <f t="array" ref="Q207">Профильные_системы[[#This Row],[РРЦ Без НДС]]-Профильные_системы[[#This Row],[РРЦ Без НДС]]*$U$1</f>
        <v>3228.4</v>
      </c>
      <c r="R207">
        <f t="array" ref="R207">Профильные_системы[[#This Row],[РРЦ с НДС]]-Профильные_системы[[#This Row],[РРЦ с НДС]]*$U$1</f>
        <v>3389.8199999999997</v>
      </c>
      <c r="S207" s="1">
        <f t="array" ref="S207">Профильные_системы[[#This Row],["0" НДС]]-Профильные_системы[[#This Row],["0" НДС]]*$U$1</f>
        <v>2824.85</v>
      </c>
    </row>
    <row r="208" spans="1:19" x14ac:dyDescent="0.25">
      <c r="A208" s="1" t="s">
        <v>51</v>
      </c>
      <c r="B208" s="1" t="s">
        <v>40</v>
      </c>
      <c r="C208" s="1" t="s">
        <v>1936</v>
      </c>
      <c r="D208">
        <v>4643.7299999999996</v>
      </c>
      <c r="E208">
        <v>4875.9120000000003</v>
      </c>
      <c r="F208">
        <v>4063.26</v>
      </c>
      <c r="K208" s="364">
        <f t="array" ref="K208">Профильные_системы[[#This Row],[РРЦ Без НДС]]-Профильные_системы[[#This Row],[РРЦ Без НДС]]*$N$1</f>
        <v>4643.7299999999996</v>
      </c>
      <c r="L208" s="364">
        <f t="array" ref="L208">Профильные_системы[[#This Row],[РРЦ с НДС]]-Профильные_системы[[#This Row],[РРЦ с НДС]]*$N$1</f>
        <v>4875.9120000000003</v>
      </c>
      <c r="M208" s="364">
        <f t="array" ref="M208">Профильные_системы[[#This Row],["0" НДС]]-Профильные_системы[[#This Row],["0" НДС]]*$N$1</f>
        <v>4063.26</v>
      </c>
      <c r="Q208">
        <f t="array" ref="Q208">Профильные_системы[[#This Row],[РРЦ Без НДС]]-Профильные_системы[[#This Row],[РРЦ Без НДС]]*$U$1</f>
        <v>4643.7299999999996</v>
      </c>
      <c r="R208">
        <f t="array" ref="R208">Профильные_системы[[#This Row],[РРЦ с НДС]]-Профильные_системы[[#This Row],[РРЦ с НДС]]*$U$1</f>
        <v>4875.9120000000003</v>
      </c>
      <c r="S208" s="1">
        <f t="array" ref="S208">Профильные_системы[[#This Row],["0" НДС]]-Профильные_системы[[#This Row],["0" НДС]]*$U$1</f>
        <v>4063.26</v>
      </c>
    </row>
    <row r="209" spans="1:19" x14ac:dyDescent="0.25">
      <c r="A209" s="1" t="s">
        <v>129</v>
      </c>
      <c r="B209" s="1" t="s">
        <v>40</v>
      </c>
      <c r="C209" s="1" t="s">
        <v>1937</v>
      </c>
      <c r="D209">
        <v>2209.34</v>
      </c>
      <c r="E209">
        <v>2319.8040000000001</v>
      </c>
      <c r="F209">
        <v>1933.17</v>
      </c>
      <c r="K209" s="364">
        <f t="array" ref="K209">Профильные_системы[[#This Row],[РРЦ Без НДС]]-Профильные_системы[[#This Row],[РРЦ Без НДС]]*$N$1</f>
        <v>2209.34</v>
      </c>
      <c r="L209" s="364">
        <f t="array" ref="L209">Профильные_системы[[#This Row],[РРЦ с НДС]]-Профильные_системы[[#This Row],[РРЦ с НДС]]*$N$1</f>
        <v>2319.8040000000001</v>
      </c>
      <c r="M209" s="364">
        <f t="array" ref="M209">Профильные_системы[[#This Row],["0" НДС]]-Профильные_системы[[#This Row],["0" НДС]]*$N$1</f>
        <v>1933.17</v>
      </c>
      <c r="Q209">
        <f t="array" ref="Q209">Профильные_системы[[#This Row],[РРЦ Без НДС]]-Профильные_системы[[#This Row],[РРЦ Без НДС]]*$U$1</f>
        <v>2209.34</v>
      </c>
      <c r="R209">
        <f t="array" ref="R209">Профильные_системы[[#This Row],[РРЦ с НДС]]-Профильные_системы[[#This Row],[РРЦ с НДС]]*$U$1</f>
        <v>2319.8040000000001</v>
      </c>
      <c r="S209" s="1">
        <f t="array" ref="S209">Профильные_системы[[#This Row],["0" НДС]]-Профильные_системы[[#This Row],["0" НДС]]*$U$1</f>
        <v>1933.17</v>
      </c>
    </row>
    <row r="210" spans="1:19" x14ac:dyDescent="0.25">
      <c r="A210" s="1" t="s">
        <v>136</v>
      </c>
      <c r="B210" s="1" t="s">
        <v>40</v>
      </c>
      <c r="C210" s="1" t="s">
        <v>1938</v>
      </c>
      <c r="D210">
        <v>3088.08</v>
      </c>
      <c r="E210">
        <v>3242.4840000000004</v>
      </c>
      <c r="F210">
        <v>2702.07</v>
      </c>
      <c r="K210" s="364">
        <f t="array" ref="K210">Профильные_системы[[#This Row],[РРЦ Без НДС]]-Профильные_системы[[#This Row],[РРЦ Без НДС]]*$N$1</f>
        <v>3088.08</v>
      </c>
      <c r="L210" s="364">
        <f t="array" ref="L210">Профильные_системы[[#This Row],[РРЦ с НДС]]-Профильные_системы[[#This Row],[РРЦ с НДС]]*$N$1</f>
        <v>3242.4840000000004</v>
      </c>
      <c r="M210" s="364">
        <f t="array" ref="M210">Профильные_системы[[#This Row],["0" НДС]]-Профильные_системы[[#This Row],["0" НДС]]*$N$1</f>
        <v>2702.07</v>
      </c>
      <c r="Q210">
        <f t="array" ref="Q210">Профильные_системы[[#This Row],[РРЦ Без НДС]]-Профильные_системы[[#This Row],[РРЦ Без НДС]]*$U$1</f>
        <v>3088.08</v>
      </c>
      <c r="R210">
        <f t="array" ref="R210">Профильные_системы[[#This Row],[РРЦ с НДС]]-Профильные_системы[[#This Row],[РРЦ с НДС]]*$U$1</f>
        <v>3242.4840000000004</v>
      </c>
      <c r="S210" s="1">
        <f t="array" ref="S210">Профильные_системы[[#This Row],["0" НДС]]-Профильные_системы[[#This Row],["0" НДС]]*$U$1</f>
        <v>2702.07</v>
      </c>
    </row>
    <row r="211" spans="1:19" x14ac:dyDescent="0.25">
      <c r="A211" s="1" t="s">
        <v>144</v>
      </c>
      <c r="B211" s="1" t="s">
        <v>40</v>
      </c>
      <c r="C211" s="1" t="s">
        <v>1939</v>
      </c>
      <c r="D211">
        <v>3958.34</v>
      </c>
      <c r="E211">
        <v>4156.26</v>
      </c>
      <c r="F211">
        <v>3463.55</v>
      </c>
      <c r="K211" s="364">
        <f t="array" ref="K211">Профильные_системы[[#This Row],[РРЦ Без НДС]]-Профильные_системы[[#This Row],[РРЦ Без НДС]]*$N$1</f>
        <v>3958.34</v>
      </c>
      <c r="L211" s="364">
        <f t="array" ref="L211">Профильные_системы[[#This Row],[РРЦ с НДС]]-Профильные_системы[[#This Row],[РРЦ с НДС]]*$N$1</f>
        <v>4156.26</v>
      </c>
      <c r="M211" s="364">
        <f t="array" ref="M211">Профильные_системы[[#This Row],["0" НДС]]-Профильные_системы[[#This Row],["0" НДС]]*$N$1</f>
        <v>3463.55</v>
      </c>
      <c r="Q211">
        <f t="array" ref="Q211">Профильные_системы[[#This Row],[РРЦ Без НДС]]-Профильные_системы[[#This Row],[РРЦ Без НДС]]*$U$1</f>
        <v>3958.34</v>
      </c>
      <c r="R211">
        <f t="array" ref="R211">Профильные_системы[[#This Row],[РРЦ с НДС]]-Профильные_системы[[#This Row],[РРЦ с НДС]]*$U$1</f>
        <v>4156.26</v>
      </c>
      <c r="S211" s="1">
        <f t="array" ref="S211">Профильные_системы[[#This Row],["0" НДС]]-Профильные_системы[[#This Row],["0" НДС]]*$U$1</f>
        <v>3463.55</v>
      </c>
    </row>
    <row r="212" spans="1:19" x14ac:dyDescent="0.25">
      <c r="A212" s="1" t="s">
        <v>82</v>
      </c>
      <c r="B212" s="1" t="s">
        <v>40</v>
      </c>
      <c r="C212" s="1" t="s">
        <v>1940</v>
      </c>
      <c r="D212">
        <v>1768.66</v>
      </c>
      <c r="E212">
        <v>1857.096</v>
      </c>
      <c r="F212">
        <v>1547.58</v>
      </c>
      <c r="K212" s="364">
        <f t="array" ref="K212">Профильные_системы[[#This Row],[РРЦ Без НДС]]-Профильные_системы[[#This Row],[РРЦ Без НДС]]*$N$1</f>
        <v>1768.66</v>
      </c>
      <c r="L212" s="364">
        <f t="array" ref="L212">Профильные_системы[[#This Row],[РРЦ с НДС]]-Профильные_системы[[#This Row],[РРЦ с НДС]]*$N$1</f>
        <v>1857.096</v>
      </c>
      <c r="M212" s="364">
        <f t="array" ref="M212">Профильные_системы[[#This Row],["0" НДС]]-Профильные_системы[[#This Row],["0" НДС]]*$N$1</f>
        <v>1547.58</v>
      </c>
      <c r="Q212">
        <f t="array" ref="Q212">Профильные_системы[[#This Row],[РРЦ Без НДС]]-Профильные_системы[[#This Row],[РРЦ Без НДС]]*$U$1</f>
        <v>1768.66</v>
      </c>
      <c r="R212">
        <f t="array" ref="R212">Профильные_системы[[#This Row],[РРЦ с НДС]]-Профильные_системы[[#This Row],[РРЦ с НДС]]*$U$1</f>
        <v>1857.096</v>
      </c>
      <c r="S212" s="1">
        <f t="array" ref="S212">Профильные_системы[[#This Row],["0" НДС]]-Профильные_системы[[#This Row],["0" НДС]]*$U$1</f>
        <v>1547.58</v>
      </c>
    </row>
    <row r="213" spans="1:19" x14ac:dyDescent="0.25">
      <c r="A213" s="1" t="s">
        <v>104</v>
      </c>
      <c r="B213" s="1" t="s">
        <v>20</v>
      </c>
      <c r="C213" s="1" t="s">
        <v>2140</v>
      </c>
      <c r="D213">
        <v>6295.01</v>
      </c>
      <c r="E213">
        <v>6609.7560000000003</v>
      </c>
      <c r="F213">
        <v>5508.13</v>
      </c>
      <c r="K213" s="364">
        <f t="array" ref="K213">Профильные_системы[[#This Row],[РРЦ Без НДС]]-Профильные_системы[[#This Row],[РРЦ Без НДС]]*$N$1</f>
        <v>6295.01</v>
      </c>
      <c r="L213" s="364">
        <f t="array" ref="L213">Профильные_системы[[#This Row],[РРЦ с НДС]]-Профильные_системы[[#This Row],[РРЦ с НДС]]*$N$1</f>
        <v>6609.7560000000003</v>
      </c>
      <c r="M213" s="364">
        <f t="array" ref="M213">Профильные_системы[[#This Row],["0" НДС]]-Профильные_системы[[#This Row],["0" НДС]]*$N$1</f>
        <v>5508.13</v>
      </c>
      <c r="Q213">
        <f t="array" ref="Q213">Профильные_системы[[#This Row],[РРЦ Без НДС]]-Профильные_системы[[#This Row],[РРЦ Без НДС]]*$U$1</f>
        <v>6295.01</v>
      </c>
      <c r="R213">
        <f t="array" ref="R213">Профильные_системы[[#This Row],[РРЦ с НДС]]-Профильные_системы[[#This Row],[РРЦ с НДС]]*$U$1</f>
        <v>6609.7560000000003</v>
      </c>
      <c r="S213" s="1">
        <f t="array" ref="S213">Профильные_системы[[#This Row],["0" НДС]]-Профильные_системы[[#This Row],["0" НДС]]*$U$1</f>
        <v>5508.13</v>
      </c>
    </row>
    <row r="214" spans="1:19" x14ac:dyDescent="0.25">
      <c r="A214" s="1" t="s">
        <v>99</v>
      </c>
      <c r="B214" s="1" t="s">
        <v>20</v>
      </c>
      <c r="C214" s="1" t="s">
        <v>1941</v>
      </c>
      <c r="D214">
        <v>3625.39</v>
      </c>
      <c r="E214">
        <v>3806.6639999999998</v>
      </c>
      <c r="F214">
        <v>3172.22</v>
      </c>
      <c r="K214" s="364">
        <f t="array" ref="K214">Профильные_системы[[#This Row],[РРЦ Без НДС]]-Профильные_системы[[#This Row],[РРЦ Без НДС]]*$N$1</f>
        <v>3625.39</v>
      </c>
      <c r="L214" s="364">
        <f t="array" ref="L214">Профильные_системы[[#This Row],[РРЦ с НДС]]-Профильные_системы[[#This Row],[РРЦ с НДС]]*$N$1</f>
        <v>3806.6639999999998</v>
      </c>
      <c r="M214" s="364">
        <f t="array" ref="M214">Профильные_системы[[#This Row],["0" НДС]]-Профильные_системы[[#This Row],["0" НДС]]*$N$1</f>
        <v>3172.22</v>
      </c>
      <c r="Q214">
        <f t="array" ref="Q214">Профильные_системы[[#This Row],[РРЦ Без НДС]]-Профильные_системы[[#This Row],[РРЦ Без НДС]]*$U$1</f>
        <v>3625.39</v>
      </c>
      <c r="R214">
        <f t="array" ref="R214">Профильные_системы[[#This Row],[РРЦ с НДС]]-Профильные_системы[[#This Row],[РРЦ с НДС]]*$U$1</f>
        <v>3806.6639999999998</v>
      </c>
      <c r="S214" s="1">
        <f t="array" ref="S214">Профильные_системы[[#This Row],["0" НДС]]-Профильные_системы[[#This Row],["0" НДС]]*$U$1</f>
        <v>3172.22</v>
      </c>
    </row>
    <row r="215" spans="1:19" x14ac:dyDescent="0.25">
      <c r="A215" s="1" t="s">
        <v>110</v>
      </c>
      <c r="B215" s="1" t="s">
        <v>20</v>
      </c>
      <c r="C215" s="1" t="s">
        <v>1942</v>
      </c>
      <c r="D215">
        <v>3228.4</v>
      </c>
      <c r="E215">
        <v>3389.8199999999997</v>
      </c>
      <c r="F215">
        <v>2824.85</v>
      </c>
      <c r="K215" s="364">
        <f t="array" ref="K215">Профильные_системы[[#This Row],[РРЦ Без НДС]]-Профильные_системы[[#This Row],[РРЦ Без НДС]]*$N$1</f>
        <v>3228.4</v>
      </c>
      <c r="L215" s="364">
        <f t="array" ref="L215">Профильные_системы[[#This Row],[РРЦ с НДС]]-Профильные_системы[[#This Row],[РРЦ с НДС]]*$N$1</f>
        <v>3389.8199999999997</v>
      </c>
      <c r="M215" s="364">
        <f t="array" ref="M215">Профильные_системы[[#This Row],["0" НДС]]-Профильные_системы[[#This Row],["0" НДС]]*$N$1</f>
        <v>2824.85</v>
      </c>
      <c r="Q215">
        <f t="array" ref="Q215">Профильные_системы[[#This Row],[РРЦ Без НДС]]-Профильные_системы[[#This Row],[РРЦ Без НДС]]*$U$1</f>
        <v>3228.4</v>
      </c>
      <c r="R215">
        <f t="array" ref="R215">Профильные_системы[[#This Row],[РРЦ с НДС]]-Профильные_системы[[#This Row],[РРЦ с НДС]]*$U$1</f>
        <v>3389.8199999999997</v>
      </c>
      <c r="S215" s="1">
        <f t="array" ref="S215">Профильные_системы[[#This Row],["0" НДС]]-Профильные_системы[[#This Row],["0" НДС]]*$U$1</f>
        <v>2824.85</v>
      </c>
    </row>
    <row r="216" spans="1:19" x14ac:dyDescent="0.25">
      <c r="A216" s="1" t="s">
        <v>91</v>
      </c>
      <c r="B216" s="1" t="s">
        <v>20</v>
      </c>
      <c r="C216" s="1" t="s">
        <v>1943</v>
      </c>
      <c r="D216">
        <v>3295.8</v>
      </c>
      <c r="E216">
        <v>3460.596</v>
      </c>
      <c r="F216">
        <v>2883.83</v>
      </c>
      <c r="K216" s="364">
        <f t="array" ref="K216">Профильные_системы[[#This Row],[РРЦ Без НДС]]-Профильные_системы[[#This Row],[РРЦ Без НДС]]*$N$1</f>
        <v>3295.8</v>
      </c>
      <c r="L216" s="364">
        <f t="array" ref="L216">Профильные_системы[[#This Row],[РРЦ с НДС]]-Профильные_системы[[#This Row],[РРЦ с НДС]]*$N$1</f>
        <v>3460.596</v>
      </c>
      <c r="M216" s="364">
        <f t="array" ref="M216">Профильные_системы[[#This Row],["0" НДС]]-Профильные_системы[[#This Row],["0" НДС]]*$N$1</f>
        <v>2883.83</v>
      </c>
      <c r="Q216">
        <f t="array" ref="Q216">Профильные_системы[[#This Row],[РРЦ Без НДС]]-Профильные_системы[[#This Row],[РРЦ Без НДС]]*$U$1</f>
        <v>3295.8</v>
      </c>
      <c r="R216">
        <f t="array" ref="R216">Профильные_системы[[#This Row],[РРЦ с НДС]]-Профильные_системы[[#This Row],[РРЦ с НДС]]*$U$1</f>
        <v>3460.596</v>
      </c>
      <c r="S216" s="1">
        <f t="array" ref="S216">Профильные_системы[[#This Row],["0" НДС]]-Профильные_системы[[#This Row],["0" НДС]]*$U$1</f>
        <v>2883.83</v>
      </c>
    </row>
    <row r="217" spans="1:19" x14ac:dyDescent="0.25">
      <c r="A217" s="1" t="s">
        <v>382</v>
      </c>
      <c r="B217" s="1" t="s">
        <v>20</v>
      </c>
      <c r="C217" s="1" t="s">
        <v>1944</v>
      </c>
      <c r="D217">
        <v>7176.7</v>
      </c>
      <c r="E217">
        <v>7535.5319999999992</v>
      </c>
      <c r="F217">
        <v>6279.61</v>
      </c>
      <c r="K217" s="364">
        <f t="array" ref="K217">Профильные_системы[[#This Row],[РРЦ Без НДС]]-Профильные_системы[[#This Row],[РРЦ Без НДС]]*$N$1</f>
        <v>7176.7</v>
      </c>
      <c r="L217" s="364">
        <f t="array" ref="L217">Профильные_системы[[#This Row],[РРЦ с НДС]]-Профильные_системы[[#This Row],[РРЦ с НДС]]*$N$1</f>
        <v>7535.5319999999992</v>
      </c>
      <c r="M217" s="364">
        <f t="array" ref="M217">Профильные_системы[[#This Row],["0" НДС]]-Профильные_системы[[#This Row],["0" НДС]]*$N$1</f>
        <v>6279.61</v>
      </c>
      <c r="Q217">
        <f t="array" ref="Q217">Профильные_системы[[#This Row],[РРЦ Без НДС]]-Профильные_системы[[#This Row],[РРЦ Без НДС]]*$U$1</f>
        <v>7176.7</v>
      </c>
      <c r="R217">
        <f t="array" ref="R217">Профильные_системы[[#This Row],[РРЦ с НДС]]-Профильные_системы[[#This Row],[РРЦ с НДС]]*$U$1</f>
        <v>7535.5319999999992</v>
      </c>
      <c r="S217" s="1">
        <f t="array" ref="S217">Профильные_системы[[#This Row],["0" НДС]]-Профильные_системы[[#This Row],["0" НДС]]*$U$1</f>
        <v>6279.61</v>
      </c>
    </row>
    <row r="218" spans="1:19" x14ac:dyDescent="0.25">
      <c r="A218" s="1" t="s">
        <v>41</v>
      </c>
      <c r="B218" s="1" t="s">
        <v>20</v>
      </c>
      <c r="C218" s="1" t="s">
        <v>1945</v>
      </c>
      <c r="D218">
        <v>2629.08</v>
      </c>
      <c r="E218">
        <v>2760.54</v>
      </c>
      <c r="F218">
        <v>2300.4499999999998</v>
      </c>
      <c r="K218" s="364">
        <f t="array" ref="K218">Профильные_системы[[#This Row],[РРЦ Без НДС]]-Профильные_системы[[#This Row],[РРЦ Без НДС]]*$N$1</f>
        <v>2629.08</v>
      </c>
      <c r="L218" s="364">
        <f t="array" ref="L218">Профильные_системы[[#This Row],[РРЦ с НДС]]-Профильные_системы[[#This Row],[РРЦ с НДС]]*$N$1</f>
        <v>2760.54</v>
      </c>
      <c r="M218" s="364">
        <f t="array" ref="M218">Профильные_системы[[#This Row],["0" НДС]]-Профильные_системы[[#This Row],["0" НДС]]*$N$1</f>
        <v>2300.4499999999998</v>
      </c>
      <c r="Q218">
        <f t="array" ref="Q218">Профильные_системы[[#This Row],[РРЦ Без НДС]]-Профильные_системы[[#This Row],[РРЦ Без НДС]]*$U$1</f>
        <v>2629.08</v>
      </c>
      <c r="R218">
        <f t="array" ref="R218">Профильные_системы[[#This Row],[РРЦ с НДС]]-Профильные_системы[[#This Row],[РРЦ с НДС]]*$U$1</f>
        <v>2760.54</v>
      </c>
      <c r="S218" s="1">
        <f t="array" ref="S218">Профильные_системы[[#This Row],["0" НДС]]-Профильные_системы[[#This Row],["0" НДС]]*$U$1</f>
        <v>2300.4499999999998</v>
      </c>
    </row>
    <row r="219" spans="1:19" x14ac:dyDescent="0.25">
      <c r="A219" s="1" t="s">
        <v>124</v>
      </c>
      <c r="B219" s="1" t="s">
        <v>20</v>
      </c>
      <c r="C219" s="1" t="s">
        <v>1861</v>
      </c>
      <c r="D219">
        <v>1597.37</v>
      </c>
      <c r="E219">
        <v>1677.24</v>
      </c>
      <c r="F219">
        <v>1397.7</v>
      </c>
      <c r="K219" s="364">
        <f t="array" ref="K219">Профильные_системы[[#This Row],[РРЦ Без НДС]]-Профильные_системы[[#This Row],[РРЦ Без НДС]]*$N$1</f>
        <v>1597.37</v>
      </c>
      <c r="L219" s="364">
        <f t="array" ref="L219">Профильные_системы[[#This Row],[РРЦ с НДС]]-Профильные_системы[[#This Row],[РРЦ с НДС]]*$N$1</f>
        <v>1677.24</v>
      </c>
      <c r="M219" s="364">
        <f t="array" ref="M219">Профильные_системы[[#This Row],["0" НДС]]-Профильные_системы[[#This Row],["0" НДС]]*$N$1</f>
        <v>1397.7</v>
      </c>
      <c r="Q219">
        <f t="array" ref="Q219">Профильные_системы[[#This Row],[РРЦ Без НДС]]-Профильные_системы[[#This Row],[РРЦ Без НДС]]*$U$1</f>
        <v>1597.37</v>
      </c>
      <c r="R219">
        <f t="array" ref="R219">Профильные_системы[[#This Row],[РРЦ с НДС]]-Профильные_системы[[#This Row],[РРЦ с НДС]]*$U$1</f>
        <v>1677.24</v>
      </c>
      <c r="S219" s="1">
        <f t="array" ref="S219">Профильные_системы[[#This Row],["0" НДС]]-Профильные_системы[[#This Row],["0" НДС]]*$U$1</f>
        <v>1397.7</v>
      </c>
    </row>
    <row r="220" spans="1:19" x14ac:dyDescent="0.25">
      <c r="A220" s="1" t="s">
        <v>126</v>
      </c>
      <c r="B220" s="1" t="s">
        <v>20</v>
      </c>
      <c r="C220" s="1" t="s">
        <v>1946</v>
      </c>
      <c r="D220">
        <v>3228.4</v>
      </c>
      <c r="E220">
        <v>3389.8199999999997</v>
      </c>
      <c r="F220">
        <v>2824.85</v>
      </c>
      <c r="K220" s="364">
        <f t="array" ref="K220">Профильные_системы[[#This Row],[РРЦ Без НДС]]-Профильные_системы[[#This Row],[РРЦ Без НДС]]*$N$1</f>
        <v>3228.4</v>
      </c>
      <c r="L220" s="364">
        <f t="array" ref="L220">Профильные_системы[[#This Row],[РРЦ с НДС]]-Профильные_системы[[#This Row],[РРЦ с НДС]]*$N$1</f>
        <v>3389.8199999999997</v>
      </c>
      <c r="M220" s="364">
        <f t="array" ref="M220">Профильные_системы[[#This Row],["0" НДС]]-Профильные_системы[[#This Row],["0" НДС]]*$N$1</f>
        <v>2824.85</v>
      </c>
      <c r="Q220">
        <f t="array" ref="Q220">Профильные_системы[[#This Row],[РРЦ Без НДС]]-Профильные_системы[[#This Row],[РРЦ Без НДС]]*$U$1</f>
        <v>3228.4</v>
      </c>
      <c r="R220">
        <f t="array" ref="R220">Профильные_системы[[#This Row],[РРЦ с НДС]]-Профильные_системы[[#This Row],[РРЦ с НДС]]*$U$1</f>
        <v>3389.8199999999997</v>
      </c>
      <c r="S220" s="1">
        <f t="array" ref="S220">Профильные_системы[[#This Row],["0" НДС]]-Профильные_системы[[#This Row],["0" НДС]]*$U$1</f>
        <v>2824.85</v>
      </c>
    </row>
    <row r="221" spans="1:19" x14ac:dyDescent="0.25">
      <c r="A221" s="1" t="s">
        <v>51</v>
      </c>
      <c r="B221" s="1" t="s">
        <v>20</v>
      </c>
      <c r="C221" s="1" t="s">
        <v>1947</v>
      </c>
      <c r="D221">
        <v>4643.7299999999996</v>
      </c>
      <c r="E221">
        <v>4875.9120000000003</v>
      </c>
      <c r="F221">
        <v>4063.26</v>
      </c>
      <c r="K221" s="364">
        <f t="array" ref="K221">Профильные_системы[[#This Row],[РРЦ Без НДС]]-Профильные_системы[[#This Row],[РРЦ Без НДС]]*$N$1</f>
        <v>4643.7299999999996</v>
      </c>
      <c r="L221" s="364">
        <f t="array" ref="L221">Профильные_системы[[#This Row],[РРЦ с НДС]]-Профильные_системы[[#This Row],[РРЦ с НДС]]*$N$1</f>
        <v>4875.9120000000003</v>
      </c>
      <c r="M221" s="364">
        <f t="array" ref="M221">Профильные_системы[[#This Row],["0" НДС]]-Профильные_системы[[#This Row],["0" НДС]]*$N$1</f>
        <v>4063.26</v>
      </c>
      <c r="Q221">
        <f t="array" ref="Q221">Профильные_системы[[#This Row],[РРЦ Без НДС]]-Профильные_системы[[#This Row],[РРЦ Без НДС]]*$U$1</f>
        <v>4643.7299999999996</v>
      </c>
      <c r="R221">
        <f t="array" ref="R221">Профильные_системы[[#This Row],[РРЦ с НДС]]-Профильные_системы[[#This Row],[РРЦ с НДС]]*$U$1</f>
        <v>4875.9120000000003</v>
      </c>
      <c r="S221" s="1">
        <f t="array" ref="S221">Профильные_системы[[#This Row],["0" НДС]]-Профильные_системы[[#This Row],["0" НДС]]*$U$1</f>
        <v>4063.26</v>
      </c>
    </row>
    <row r="222" spans="1:19" x14ac:dyDescent="0.25">
      <c r="A222" s="1" t="s">
        <v>129</v>
      </c>
      <c r="B222" s="1" t="s">
        <v>20</v>
      </c>
      <c r="C222" s="1" t="s">
        <v>1948</v>
      </c>
      <c r="D222">
        <v>2209.34</v>
      </c>
      <c r="E222">
        <v>2319.8040000000001</v>
      </c>
      <c r="F222">
        <v>1933.17</v>
      </c>
      <c r="K222" s="364">
        <f t="array" ref="K222">Профильные_системы[[#This Row],[РРЦ Без НДС]]-Профильные_системы[[#This Row],[РРЦ Без НДС]]*$N$1</f>
        <v>2209.34</v>
      </c>
      <c r="L222" s="364">
        <f t="array" ref="L222">Профильные_системы[[#This Row],[РРЦ с НДС]]-Профильные_системы[[#This Row],[РРЦ с НДС]]*$N$1</f>
        <v>2319.8040000000001</v>
      </c>
      <c r="M222" s="364">
        <f t="array" ref="M222">Профильные_системы[[#This Row],["0" НДС]]-Профильные_системы[[#This Row],["0" НДС]]*$N$1</f>
        <v>1933.17</v>
      </c>
      <c r="Q222">
        <f t="array" ref="Q222">Профильные_системы[[#This Row],[РРЦ Без НДС]]-Профильные_системы[[#This Row],[РРЦ Без НДС]]*$U$1</f>
        <v>2209.34</v>
      </c>
      <c r="R222">
        <f t="array" ref="R222">Профильные_системы[[#This Row],[РРЦ с НДС]]-Профильные_системы[[#This Row],[РРЦ с НДС]]*$U$1</f>
        <v>2319.8040000000001</v>
      </c>
      <c r="S222" s="1">
        <f t="array" ref="S222">Профильные_системы[[#This Row],["0" НДС]]-Профильные_системы[[#This Row],["0" НДС]]*$U$1</f>
        <v>1933.17</v>
      </c>
    </row>
    <row r="223" spans="1:19" x14ac:dyDescent="0.25">
      <c r="A223" s="1" t="s">
        <v>136</v>
      </c>
      <c r="B223" s="1" t="s">
        <v>20</v>
      </c>
      <c r="C223" s="1" t="s">
        <v>1949</v>
      </c>
      <c r="D223">
        <v>3088.08</v>
      </c>
      <c r="E223">
        <v>3242.4840000000004</v>
      </c>
      <c r="F223">
        <v>2702.07</v>
      </c>
      <c r="K223" s="364">
        <f t="array" ref="K223">Профильные_системы[[#This Row],[РРЦ Без НДС]]-Профильные_системы[[#This Row],[РРЦ Без НДС]]*$N$1</f>
        <v>3088.08</v>
      </c>
      <c r="L223" s="364">
        <f t="array" ref="L223">Профильные_системы[[#This Row],[РРЦ с НДС]]-Профильные_системы[[#This Row],[РРЦ с НДС]]*$N$1</f>
        <v>3242.4840000000004</v>
      </c>
      <c r="M223" s="364">
        <f t="array" ref="M223">Профильные_системы[[#This Row],["0" НДС]]-Профильные_системы[[#This Row],["0" НДС]]*$N$1</f>
        <v>2702.07</v>
      </c>
      <c r="Q223">
        <f t="array" ref="Q223">Профильные_системы[[#This Row],[РРЦ Без НДС]]-Профильные_системы[[#This Row],[РРЦ Без НДС]]*$U$1</f>
        <v>3088.08</v>
      </c>
      <c r="R223">
        <f t="array" ref="R223">Профильные_системы[[#This Row],[РРЦ с НДС]]-Профильные_системы[[#This Row],[РРЦ с НДС]]*$U$1</f>
        <v>3242.4840000000004</v>
      </c>
      <c r="S223" s="1">
        <f t="array" ref="S223">Профильные_системы[[#This Row],["0" НДС]]-Профильные_системы[[#This Row],["0" НДС]]*$U$1</f>
        <v>2702.07</v>
      </c>
    </row>
    <row r="224" spans="1:19" x14ac:dyDescent="0.25">
      <c r="A224" s="1" t="s">
        <v>144</v>
      </c>
      <c r="B224" s="1" t="s">
        <v>20</v>
      </c>
      <c r="C224" s="1" t="s">
        <v>1950</v>
      </c>
      <c r="D224">
        <v>3958.34</v>
      </c>
      <c r="E224">
        <v>4156.26</v>
      </c>
      <c r="F224">
        <v>3463.55</v>
      </c>
      <c r="K224" s="364">
        <f t="array" ref="K224">Профильные_системы[[#This Row],[РРЦ Без НДС]]-Профильные_системы[[#This Row],[РРЦ Без НДС]]*$N$1</f>
        <v>3958.34</v>
      </c>
      <c r="L224" s="364">
        <f t="array" ref="L224">Профильные_системы[[#This Row],[РРЦ с НДС]]-Профильные_системы[[#This Row],[РРЦ с НДС]]*$N$1</f>
        <v>4156.26</v>
      </c>
      <c r="M224" s="364">
        <f t="array" ref="M224">Профильные_системы[[#This Row],["0" НДС]]-Профильные_системы[[#This Row],["0" НДС]]*$N$1</f>
        <v>3463.55</v>
      </c>
      <c r="Q224">
        <f t="array" ref="Q224">Профильные_системы[[#This Row],[РРЦ Без НДС]]-Профильные_системы[[#This Row],[РРЦ Без НДС]]*$U$1</f>
        <v>3958.34</v>
      </c>
      <c r="R224">
        <f t="array" ref="R224">Профильные_системы[[#This Row],[РРЦ с НДС]]-Профильные_системы[[#This Row],[РРЦ с НДС]]*$U$1</f>
        <v>4156.26</v>
      </c>
      <c r="S224" s="1">
        <f t="array" ref="S224">Профильные_системы[[#This Row],["0" НДС]]-Профильные_системы[[#This Row],["0" НДС]]*$U$1</f>
        <v>3463.55</v>
      </c>
    </row>
    <row r="225" spans="1:19" x14ac:dyDescent="0.25">
      <c r="A225" s="1" t="s">
        <v>82</v>
      </c>
      <c r="B225" s="1" t="s">
        <v>20</v>
      </c>
      <c r="C225" s="1" t="s">
        <v>1951</v>
      </c>
      <c r="D225">
        <v>1768.66</v>
      </c>
      <c r="E225">
        <v>1857.096</v>
      </c>
      <c r="F225">
        <v>1547.58</v>
      </c>
      <c r="K225" s="364">
        <f t="array" ref="K225">Профильные_системы[[#This Row],[РРЦ Без НДС]]-Профильные_системы[[#This Row],[РРЦ Без НДС]]*$N$1</f>
        <v>1768.66</v>
      </c>
      <c r="L225" s="364">
        <f t="array" ref="L225">Профильные_системы[[#This Row],[РРЦ с НДС]]-Профильные_системы[[#This Row],[РРЦ с НДС]]*$N$1</f>
        <v>1857.096</v>
      </c>
      <c r="M225" s="364">
        <f t="array" ref="M225">Профильные_системы[[#This Row],["0" НДС]]-Профильные_системы[[#This Row],["0" НДС]]*$N$1</f>
        <v>1547.58</v>
      </c>
      <c r="Q225">
        <f t="array" ref="Q225">Профильные_системы[[#This Row],[РРЦ Без НДС]]-Профильные_системы[[#This Row],[РРЦ Без НДС]]*$U$1</f>
        <v>1768.66</v>
      </c>
      <c r="R225">
        <f t="array" ref="R225">Профильные_системы[[#This Row],[РРЦ с НДС]]-Профильные_системы[[#This Row],[РРЦ с НДС]]*$U$1</f>
        <v>1857.096</v>
      </c>
      <c r="S225" s="1">
        <f t="array" ref="S225">Профильные_системы[[#This Row],["0" НДС]]-Профильные_системы[[#This Row],["0" НДС]]*$U$1</f>
        <v>1547.58</v>
      </c>
    </row>
    <row r="226" spans="1:19" x14ac:dyDescent="0.25">
      <c r="A226" s="1" t="s">
        <v>104</v>
      </c>
      <c r="B226" s="1" t="s">
        <v>22</v>
      </c>
      <c r="C226" s="1" t="s">
        <v>2141</v>
      </c>
      <c r="D226">
        <v>6295.01</v>
      </c>
      <c r="E226">
        <v>6609.7560000000003</v>
      </c>
      <c r="F226">
        <v>5508.13</v>
      </c>
      <c r="K226" s="364">
        <f t="array" ref="K226">Профильные_системы[[#This Row],[РРЦ Без НДС]]-Профильные_системы[[#This Row],[РРЦ Без НДС]]*$N$1</f>
        <v>6295.01</v>
      </c>
      <c r="L226" s="364">
        <f t="array" ref="L226">Профильные_системы[[#This Row],[РРЦ с НДС]]-Профильные_системы[[#This Row],[РРЦ с НДС]]*$N$1</f>
        <v>6609.7560000000003</v>
      </c>
      <c r="M226" s="364">
        <f t="array" ref="M226">Профильные_системы[[#This Row],["0" НДС]]-Профильные_системы[[#This Row],["0" НДС]]*$N$1</f>
        <v>5508.13</v>
      </c>
      <c r="Q226">
        <f t="array" ref="Q226">Профильные_системы[[#This Row],[РРЦ Без НДС]]-Профильные_системы[[#This Row],[РРЦ Без НДС]]*$U$1</f>
        <v>6295.01</v>
      </c>
      <c r="R226">
        <f t="array" ref="R226">Профильные_системы[[#This Row],[РРЦ с НДС]]-Профильные_системы[[#This Row],[РРЦ с НДС]]*$U$1</f>
        <v>6609.7560000000003</v>
      </c>
      <c r="S226" s="1">
        <f t="array" ref="S226">Профильные_системы[[#This Row],["0" НДС]]-Профильные_системы[[#This Row],["0" НДС]]*$U$1</f>
        <v>5508.13</v>
      </c>
    </row>
    <row r="227" spans="1:19" x14ac:dyDescent="0.25">
      <c r="A227" s="1" t="s">
        <v>99</v>
      </c>
      <c r="B227" s="1" t="s">
        <v>22</v>
      </c>
      <c r="C227" s="1" t="s">
        <v>1952</v>
      </c>
      <c r="D227">
        <v>3625.39</v>
      </c>
      <c r="E227">
        <v>3806.6639999999998</v>
      </c>
      <c r="F227">
        <v>3172.22</v>
      </c>
      <c r="K227" s="364">
        <f t="array" ref="K227">Профильные_системы[[#This Row],[РРЦ Без НДС]]-Профильные_системы[[#This Row],[РРЦ Без НДС]]*$N$1</f>
        <v>3625.39</v>
      </c>
      <c r="L227" s="364">
        <f t="array" ref="L227">Профильные_системы[[#This Row],[РРЦ с НДС]]-Профильные_системы[[#This Row],[РРЦ с НДС]]*$N$1</f>
        <v>3806.6639999999998</v>
      </c>
      <c r="M227" s="364">
        <f t="array" ref="M227">Профильные_системы[[#This Row],["0" НДС]]-Профильные_системы[[#This Row],["0" НДС]]*$N$1</f>
        <v>3172.22</v>
      </c>
      <c r="Q227">
        <f t="array" ref="Q227">Профильные_системы[[#This Row],[РРЦ Без НДС]]-Профильные_системы[[#This Row],[РРЦ Без НДС]]*$U$1</f>
        <v>3625.39</v>
      </c>
      <c r="R227">
        <f t="array" ref="R227">Профильные_системы[[#This Row],[РРЦ с НДС]]-Профильные_системы[[#This Row],[РРЦ с НДС]]*$U$1</f>
        <v>3806.6639999999998</v>
      </c>
      <c r="S227" s="1">
        <f t="array" ref="S227">Профильные_системы[[#This Row],["0" НДС]]-Профильные_системы[[#This Row],["0" НДС]]*$U$1</f>
        <v>3172.22</v>
      </c>
    </row>
    <row r="228" spans="1:19" x14ac:dyDescent="0.25">
      <c r="A228" s="1" t="s">
        <v>110</v>
      </c>
      <c r="B228" s="1" t="s">
        <v>22</v>
      </c>
      <c r="C228" s="1" t="s">
        <v>1953</v>
      </c>
      <c r="D228">
        <v>3228.4</v>
      </c>
      <c r="E228">
        <v>3389.8199999999997</v>
      </c>
      <c r="F228">
        <v>2824.85</v>
      </c>
      <c r="K228" s="364">
        <f t="array" ref="K228">Профильные_системы[[#This Row],[РРЦ Без НДС]]-Профильные_системы[[#This Row],[РРЦ Без НДС]]*$N$1</f>
        <v>3228.4</v>
      </c>
      <c r="L228" s="364">
        <f t="array" ref="L228">Профильные_системы[[#This Row],[РРЦ с НДС]]-Профильные_системы[[#This Row],[РРЦ с НДС]]*$N$1</f>
        <v>3389.8199999999997</v>
      </c>
      <c r="M228" s="364">
        <f t="array" ref="M228">Профильные_системы[[#This Row],["0" НДС]]-Профильные_системы[[#This Row],["0" НДС]]*$N$1</f>
        <v>2824.85</v>
      </c>
      <c r="Q228">
        <f t="array" ref="Q228">Профильные_системы[[#This Row],[РРЦ Без НДС]]-Профильные_системы[[#This Row],[РРЦ Без НДС]]*$U$1</f>
        <v>3228.4</v>
      </c>
      <c r="R228">
        <f t="array" ref="R228">Профильные_системы[[#This Row],[РРЦ с НДС]]-Профильные_системы[[#This Row],[РРЦ с НДС]]*$U$1</f>
        <v>3389.8199999999997</v>
      </c>
      <c r="S228" s="1">
        <f t="array" ref="S228">Профильные_системы[[#This Row],["0" НДС]]-Профильные_системы[[#This Row],["0" НДС]]*$U$1</f>
        <v>2824.85</v>
      </c>
    </row>
    <row r="229" spans="1:19" x14ac:dyDescent="0.25">
      <c r="A229" s="1" t="s">
        <v>91</v>
      </c>
      <c r="B229" s="1" t="s">
        <v>22</v>
      </c>
      <c r="C229" s="1" t="s">
        <v>1954</v>
      </c>
      <c r="D229">
        <v>3295.8</v>
      </c>
      <c r="E229">
        <v>3460.596</v>
      </c>
      <c r="F229">
        <v>2883.83</v>
      </c>
      <c r="K229" s="364">
        <f t="array" ref="K229">Профильные_системы[[#This Row],[РРЦ Без НДС]]-Профильные_системы[[#This Row],[РРЦ Без НДС]]*$N$1</f>
        <v>3295.8</v>
      </c>
      <c r="L229" s="364">
        <f t="array" ref="L229">Профильные_системы[[#This Row],[РРЦ с НДС]]-Профильные_системы[[#This Row],[РРЦ с НДС]]*$N$1</f>
        <v>3460.596</v>
      </c>
      <c r="M229" s="364">
        <f t="array" ref="M229">Профильные_системы[[#This Row],["0" НДС]]-Профильные_системы[[#This Row],["0" НДС]]*$N$1</f>
        <v>2883.83</v>
      </c>
      <c r="Q229">
        <f t="array" ref="Q229">Профильные_системы[[#This Row],[РРЦ Без НДС]]-Профильные_системы[[#This Row],[РРЦ Без НДС]]*$U$1</f>
        <v>3295.8</v>
      </c>
      <c r="R229">
        <f t="array" ref="R229">Профильные_системы[[#This Row],[РРЦ с НДС]]-Профильные_системы[[#This Row],[РРЦ с НДС]]*$U$1</f>
        <v>3460.596</v>
      </c>
      <c r="S229" s="1">
        <f t="array" ref="S229">Профильные_системы[[#This Row],["0" НДС]]-Профильные_системы[[#This Row],["0" НДС]]*$U$1</f>
        <v>2883.83</v>
      </c>
    </row>
    <row r="230" spans="1:19" x14ac:dyDescent="0.25">
      <c r="A230" s="1" t="s">
        <v>382</v>
      </c>
      <c r="B230" s="1" t="s">
        <v>22</v>
      </c>
      <c r="C230" s="1" t="s">
        <v>1955</v>
      </c>
      <c r="D230">
        <v>7176.7</v>
      </c>
      <c r="E230">
        <v>7535.5319999999992</v>
      </c>
      <c r="F230">
        <v>6279.61</v>
      </c>
      <c r="K230" s="364">
        <f t="array" ref="K230">Профильные_системы[[#This Row],[РРЦ Без НДС]]-Профильные_системы[[#This Row],[РРЦ Без НДС]]*$N$1</f>
        <v>7176.7</v>
      </c>
      <c r="L230" s="364">
        <f t="array" ref="L230">Профильные_системы[[#This Row],[РРЦ с НДС]]-Профильные_системы[[#This Row],[РРЦ с НДС]]*$N$1</f>
        <v>7535.5319999999992</v>
      </c>
      <c r="M230" s="364">
        <f t="array" ref="M230">Профильные_системы[[#This Row],["0" НДС]]-Профильные_системы[[#This Row],["0" НДС]]*$N$1</f>
        <v>6279.61</v>
      </c>
      <c r="Q230">
        <f t="array" ref="Q230">Профильные_системы[[#This Row],[РРЦ Без НДС]]-Профильные_системы[[#This Row],[РРЦ Без НДС]]*$U$1</f>
        <v>7176.7</v>
      </c>
      <c r="R230">
        <f t="array" ref="R230">Профильные_системы[[#This Row],[РРЦ с НДС]]-Профильные_системы[[#This Row],[РРЦ с НДС]]*$U$1</f>
        <v>7535.5319999999992</v>
      </c>
      <c r="S230" s="1">
        <f t="array" ref="S230">Профильные_системы[[#This Row],["0" НДС]]-Профильные_системы[[#This Row],["0" НДС]]*$U$1</f>
        <v>6279.61</v>
      </c>
    </row>
    <row r="231" spans="1:19" x14ac:dyDescent="0.25">
      <c r="A231" s="1" t="s">
        <v>41</v>
      </c>
      <c r="B231" s="1" t="s">
        <v>22</v>
      </c>
      <c r="C231" s="1" t="s">
        <v>1956</v>
      </c>
      <c r="D231">
        <v>2629.08</v>
      </c>
      <c r="E231">
        <v>2760.54</v>
      </c>
      <c r="F231">
        <v>2300.4499999999998</v>
      </c>
      <c r="K231" s="364">
        <f t="array" ref="K231">Профильные_системы[[#This Row],[РРЦ Без НДС]]-Профильные_системы[[#This Row],[РРЦ Без НДС]]*$N$1</f>
        <v>2629.08</v>
      </c>
      <c r="L231" s="364">
        <f t="array" ref="L231">Профильные_системы[[#This Row],[РРЦ с НДС]]-Профильные_системы[[#This Row],[РРЦ с НДС]]*$N$1</f>
        <v>2760.54</v>
      </c>
      <c r="M231" s="364">
        <f t="array" ref="M231">Профильные_системы[[#This Row],["0" НДС]]-Профильные_системы[[#This Row],["0" НДС]]*$N$1</f>
        <v>2300.4499999999998</v>
      </c>
      <c r="Q231">
        <f t="array" ref="Q231">Профильные_системы[[#This Row],[РРЦ Без НДС]]-Профильные_системы[[#This Row],[РРЦ Без НДС]]*$U$1</f>
        <v>2629.08</v>
      </c>
      <c r="R231">
        <f t="array" ref="R231">Профильные_системы[[#This Row],[РРЦ с НДС]]-Профильные_системы[[#This Row],[РРЦ с НДС]]*$U$1</f>
        <v>2760.54</v>
      </c>
      <c r="S231" s="1">
        <f t="array" ref="S231">Профильные_системы[[#This Row],["0" НДС]]-Профильные_системы[[#This Row],["0" НДС]]*$U$1</f>
        <v>2300.4499999999998</v>
      </c>
    </row>
    <row r="232" spans="1:19" x14ac:dyDescent="0.25">
      <c r="A232" s="1" t="s">
        <v>124</v>
      </c>
      <c r="B232" s="1" t="s">
        <v>22</v>
      </c>
      <c r="C232" s="1" t="s">
        <v>1862</v>
      </c>
      <c r="D232">
        <v>1597.37</v>
      </c>
      <c r="E232">
        <v>1677.24</v>
      </c>
      <c r="F232">
        <v>1397.7</v>
      </c>
      <c r="K232" s="364">
        <f t="array" ref="K232">Профильные_системы[[#This Row],[РРЦ Без НДС]]-Профильные_системы[[#This Row],[РРЦ Без НДС]]*$N$1</f>
        <v>1597.37</v>
      </c>
      <c r="L232" s="364">
        <f t="array" ref="L232">Профильные_системы[[#This Row],[РРЦ с НДС]]-Профильные_системы[[#This Row],[РРЦ с НДС]]*$N$1</f>
        <v>1677.24</v>
      </c>
      <c r="M232" s="364">
        <f t="array" ref="M232">Профильные_системы[[#This Row],["0" НДС]]-Профильные_системы[[#This Row],["0" НДС]]*$N$1</f>
        <v>1397.7</v>
      </c>
      <c r="Q232">
        <f t="array" ref="Q232">Профильные_системы[[#This Row],[РРЦ Без НДС]]-Профильные_системы[[#This Row],[РРЦ Без НДС]]*$U$1</f>
        <v>1597.37</v>
      </c>
      <c r="R232">
        <f t="array" ref="R232">Профильные_системы[[#This Row],[РРЦ с НДС]]-Профильные_системы[[#This Row],[РРЦ с НДС]]*$U$1</f>
        <v>1677.24</v>
      </c>
      <c r="S232" s="1">
        <f t="array" ref="S232">Профильные_системы[[#This Row],["0" НДС]]-Профильные_системы[[#This Row],["0" НДС]]*$U$1</f>
        <v>1397.7</v>
      </c>
    </row>
    <row r="233" spans="1:19" x14ac:dyDescent="0.25">
      <c r="A233" s="1" t="s">
        <v>126</v>
      </c>
      <c r="B233" s="1" t="s">
        <v>22</v>
      </c>
      <c r="C233" s="1" t="s">
        <v>1957</v>
      </c>
      <c r="D233">
        <v>3228.4</v>
      </c>
      <c r="E233">
        <v>3389.8199999999997</v>
      </c>
      <c r="F233">
        <v>2824.85</v>
      </c>
      <c r="K233" s="364">
        <f t="array" ref="K233">Профильные_системы[[#This Row],[РРЦ Без НДС]]-Профильные_системы[[#This Row],[РРЦ Без НДС]]*$N$1</f>
        <v>3228.4</v>
      </c>
      <c r="L233" s="364">
        <f t="array" ref="L233">Профильные_системы[[#This Row],[РРЦ с НДС]]-Профильные_системы[[#This Row],[РРЦ с НДС]]*$N$1</f>
        <v>3389.8199999999997</v>
      </c>
      <c r="M233" s="364">
        <f t="array" ref="M233">Профильные_системы[[#This Row],["0" НДС]]-Профильные_системы[[#This Row],["0" НДС]]*$N$1</f>
        <v>2824.85</v>
      </c>
      <c r="Q233">
        <f t="array" ref="Q233">Профильные_системы[[#This Row],[РРЦ Без НДС]]-Профильные_системы[[#This Row],[РРЦ Без НДС]]*$U$1</f>
        <v>3228.4</v>
      </c>
      <c r="R233">
        <f t="array" ref="R233">Профильные_системы[[#This Row],[РРЦ с НДС]]-Профильные_системы[[#This Row],[РРЦ с НДС]]*$U$1</f>
        <v>3389.8199999999997</v>
      </c>
      <c r="S233" s="1">
        <f t="array" ref="S233">Профильные_системы[[#This Row],["0" НДС]]-Профильные_системы[[#This Row],["0" НДС]]*$U$1</f>
        <v>2824.85</v>
      </c>
    </row>
    <row r="234" spans="1:19" x14ac:dyDescent="0.25">
      <c r="A234" s="1" t="s">
        <v>51</v>
      </c>
      <c r="B234" s="1" t="s">
        <v>22</v>
      </c>
      <c r="C234" s="1" t="s">
        <v>1958</v>
      </c>
      <c r="D234">
        <v>4643.7299999999996</v>
      </c>
      <c r="E234">
        <v>4875.9120000000003</v>
      </c>
      <c r="F234">
        <v>4063.26</v>
      </c>
      <c r="K234" s="364">
        <f t="array" ref="K234">Профильные_системы[[#This Row],[РРЦ Без НДС]]-Профильные_системы[[#This Row],[РРЦ Без НДС]]*$N$1</f>
        <v>4643.7299999999996</v>
      </c>
      <c r="L234" s="364">
        <f t="array" ref="L234">Профильные_системы[[#This Row],[РРЦ с НДС]]-Профильные_системы[[#This Row],[РРЦ с НДС]]*$N$1</f>
        <v>4875.9120000000003</v>
      </c>
      <c r="M234" s="364">
        <f t="array" ref="M234">Профильные_системы[[#This Row],["0" НДС]]-Профильные_системы[[#This Row],["0" НДС]]*$N$1</f>
        <v>4063.26</v>
      </c>
      <c r="Q234">
        <f t="array" ref="Q234">Профильные_системы[[#This Row],[РРЦ Без НДС]]-Профильные_системы[[#This Row],[РРЦ Без НДС]]*$U$1</f>
        <v>4643.7299999999996</v>
      </c>
      <c r="R234">
        <f t="array" ref="R234">Профильные_системы[[#This Row],[РРЦ с НДС]]-Профильные_системы[[#This Row],[РРЦ с НДС]]*$U$1</f>
        <v>4875.9120000000003</v>
      </c>
      <c r="S234" s="1">
        <f t="array" ref="S234">Профильные_системы[[#This Row],["0" НДС]]-Профильные_системы[[#This Row],["0" НДС]]*$U$1</f>
        <v>4063.26</v>
      </c>
    </row>
    <row r="235" spans="1:19" x14ac:dyDescent="0.25">
      <c r="A235" s="1" t="s">
        <v>129</v>
      </c>
      <c r="B235" s="1" t="s">
        <v>22</v>
      </c>
      <c r="C235" s="1" t="s">
        <v>1959</v>
      </c>
      <c r="D235">
        <v>2209.34</v>
      </c>
      <c r="E235">
        <v>2319.8040000000001</v>
      </c>
      <c r="F235">
        <v>1933.17</v>
      </c>
      <c r="K235" s="364">
        <f t="array" ref="K235">Профильные_системы[[#This Row],[РРЦ Без НДС]]-Профильные_системы[[#This Row],[РРЦ Без НДС]]*$N$1</f>
        <v>2209.34</v>
      </c>
      <c r="L235" s="364">
        <f t="array" ref="L235">Профильные_системы[[#This Row],[РРЦ с НДС]]-Профильные_системы[[#This Row],[РРЦ с НДС]]*$N$1</f>
        <v>2319.8040000000001</v>
      </c>
      <c r="M235" s="364">
        <f t="array" ref="M235">Профильные_системы[[#This Row],["0" НДС]]-Профильные_системы[[#This Row],["0" НДС]]*$N$1</f>
        <v>1933.17</v>
      </c>
      <c r="Q235">
        <f t="array" ref="Q235">Профильные_системы[[#This Row],[РРЦ Без НДС]]-Профильные_системы[[#This Row],[РРЦ Без НДС]]*$U$1</f>
        <v>2209.34</v>
      </c>
      <c r="R235">
        <f t="array" ref="R235">Профильные_системы[[#This Row],[РРЦ с НДС]]-Профильные_системы[[#This Row],[РРЦ с НДС]]*$U$1</f>
        <v>2319.8040000000001</v>
      </c>
      <c r="S235" s="1">
        <f t="array" ref="S235">Профильные_системы[[#This Row],["0" НДС]]-Профильные_системы[[#This Row],["0" НДС]]*$U$1</f>
        <v>1933.17</v>
      </c>
    </row>
    <row r="236" spans="1:19" x14ac:dyDescent="0.25">
      <c r="A236" s="1" t="s">
        <v>136</v>
      </c>
      <c r="B236" s="1" t="s">
        <v>22</v>
      </c>
      <c r="C236" s="1" t="s">
        <v>1960</v>
      </c>
      <c r="D236">
        <v>3088.08</v>
      </c>
      <c r="E236">
        <v>3242.4840000000004</v>
      </c>
      <c r="F236">
        <v>2702.07</v>
      </c>
      <c r="K236" s="364">
        <f t="array" ref="K236">Профильные_системы[[#This Row],[РРЦ Без НДС]]-Профильные_системы[[#This Row],[РРЦ Без НДС]]*$N$1</f>
        <v>3088.08</v>
      </c>
      <c r="L236" s="364">
        <f t="array" ref="L236">Профильные_системы[[#This Row],[РРЦ с НДС]]-Профильные_системы[[#This Row],[РРЦ с НДС]]*$N$1</f>
        <v>3242.4840000000004</v>
      </c>
      <c r="M236" s="364">
        <f t="array" ref="M236">Профильные_системы[[#This Row],["0" НДС]]-Профильные_системы[[#This Row],["0" НДС]]*$N$1</f>
        <v>2702.07</v>
      </c>
      <c r="Q236">
        <f t="array" ref="Q236">Профильные_системы[[#This Row],[РРЦ Без НДС]]-Профильные_системы[[#This Row],[РРЦ Без НДС]]*$U$1</f>
        <v>3088.08</v>
      </c>
      <c r="R236">
        <f t="array" ref="R236">Профильные_системы[[#This Row],[РРЦ с НДС]]-Профильные_системы[[#This Row],[РРЦ с НДС]]*$U$1</f>
        <v>3242.4840000000004</v>
      </c>
      <c r="S236" s="1">
        <f t="array" ref="S236">Профильные_системы[[#This Row],["0" НДС]]-Профильные_системы[[#This Row],["0" НДС]]*$U$1</f>
        <v>2702.07</v>
      </c>
    </row>
    <row r="237" spans="1:19" x14ac:dyDescent="0.25">
      <c r="A237" s="1" t="s">
        <v>144</v>
      </c>
      <c r="B237" s="1" t="s">
        <v>22</v>
      </c>
      <c r="C237" s="1" t="s">
        <v>1961</v>
      </c>
      <c r="D237">
        <v>3958.34</v>
      </c>
      <c r="E237">
        <v>4156.26</v>
      </c>
      <c r="F237">
        <v>3463.55</v>
      </c>
      <c r="K237" s="364">
        <f t="array" ref="K237">Профильные_системы[[#This Row],[РРЦ Без НДС]]-Профильные_системы[[#This Row],[РРЦ Без НДС]]*$N$1</f>
        <v>3958.34</v>
      </c>
      <c r="L237" s="364">
        <f t="array" ref="L237">Профильные_системы[[#This Row],[РРЦ с НДС]]-Профильные_системы[[#This Row],[РРЦ с НДС]]*$N$1</f>
        <v>4156.26</v>
      </c>
      <c r="M237" s="364">
        <f t="array" ref="M237">Профильные_системы[[#This Row],["0" НДС]]-Профильные_системы[[#This Row],["0" НДС]]*$N$1</f>
        <v>3463.55</v>
      </c>
      <c r="Q237">
        <f t="array" ref="Q237">Профильные_системы[[#This Row],[РРЦ Без НДС]]-Профильные_системы[[#This Row],[РРЦ Без НДС]]*$U$1</f>
        <v>3958.34</v>
      </c>
      <c r="R237">
        <f t="array" ref="R237">Профильные_системы[[#This Row],[РРЦ с НДС]]-Профильные_системы[[#This Row],[РРЦ с НДС]]*$U$1</f>
        <v>4156.26</v>
      </c>
      <c r="S237" s="1">
        <f t="array" ref="S237">Профильные_системы[[#This Row],["0" НДС]]-Профильные_системы[[#This Row],["0" НДС]]*$U$1</f>
        <v>3463.55</v>
      </c>
    </row>
    <row r="238" spans="1:19" x14ac:dyDescent="0.25">
      <c r="A238" s="1" t="s">
        <v>82</v>
      </c>
      <c r="B238" s="1" t="s">
        <v>22</v>
      </c>
      <c r="C238" s="1" t="s">
        <v>1962</v>
      </c>
      <c r="D238">
        <v>1768.66</v>
      </c>
      <c r="E238">
        <v>1857.096</v>
      </c>
      <c r="F238">
        <v>1547.58</v>
      </c>
      <c r="K238" s="364">
        <f t="array" ref="K238">Профильные_системы[[#This Row],[РРЦ Без НДС]]-Профильные_системы[[#This Row],[РРЦ Без НДС]]*$N$1</f>
        <v>1768.66</v>
      </c>
      <c r="L238" s="364">
        <f t="array" ref="L238">Профильные_системы[[#This Row],[РРЦ с НДС]]-Профильные_системы[[#This Row],[РРЦ с НДС]]*$N$1</f>
        <v>1857.096</v>
      </c>
      <c r="M238" s="364">
        <f t="array" ref="M238">Профильные_системы[[#This Row],["0" НДС]]-Профильные_системы[[#This Row],["0" НДС]]*$N$1</f>
        <v>1547.58</v>
      </c>
      <c r="Q238">
        <f t="array" ref="Q238">Профильные_системы[[#This Row],[РРЦ Без НДС]]-Профильные_системы[[#This Row],[РРЦ Без НДС]]*$U$1</f>
        <v>1768.66</v>
      </c>
      <c r="R238">
        <f t="array" ref="R238">Профильные_системы[[#This Row],[РРЦ с НДС]]-Профильные_системы[[#This Row],[РРЦ с НДС]]*$U$1</f>
        <v>1857.096</v>
      </c>
      <c r="S238" s="1">
        <f t="array" ref="S238">Профильные_системы[[#This Row],["0" НДС]]-Профильные_системы[[#This Row],["0" НДС]]*$U$1</f>
        <v>1547.58</v>
      </c>
    </row>
    <row r="239" spans="1:19" x14ac:dyDescent="0.25">
      <c r="A239" s="1" t="s">
        <v>104</v>
      </c>
      <c r="B239" s="1" t="s">
        <v>25</v>
      </c>
      <c r="C239" s="1" t="s">
        <v>106</v>
      </c>
      <c r="D239">
        <v>6994.45</v>
      </c>
      <c r="E239">
        <v>7344.1680000000006</v>
      </c>
      <c r="F239">
        <v>6120.14</v>
      </c>
      <c r="K239" s="364">
        <f t="array" ref="K239">Профильные_системы[[#This Row],[РРЦ Без НДС]]-Профильные_системы[[#This Row],[РРЦ Без НДС]]*$N$1</f>
        <v>6994.45</v>
      </c>
      <c r="L239" s="364">
        <f t="array" ref="L239">Профильные_системы[[#This Row],[РРЦ с НДС]]-Профильные_системы[[#This Row],[РРЦ с НДС]]*$N$1</f>
        <v>7344.1680000000006</v>
      </c>
      <c r="M239" s="364">
        <f t="array" ref="M239">Профильные_системы[[#This Row],["0" НДС]]-Профильные_системы[[#This Row],["0" НДС]]*$N$1</f>
        <v>6120.14</v>
      </c>
      <c r="Q239">
        <f t="array" ref="Q239">Профильные_системы[[#This Row],[РРЦ Без НДС]]-Профильные_системы[[#This Row],[РРЦ Без НДС]]*$U$1</f>
        <v>6994.45</v>
      </c>
      <c r="R239">
        <f t="array" ref="R239">Профильные_системы[[#This Row],[РРЦ с НДС]]-Профильные_системы[[#This Row],[РРЦ с НДС]]*$U$1</f>
        <v>7344.1680000000006</v>
      </c>
      <c r="S239" s="1">
        <f t="array" ref="S239">Профильные_системы[[#This Row],["0" НДС]]-Профильные_системы[[#This Row],["0" НДС]]*$U$1</f>
        <v>6120.14</v>
      </c>
    </row>
    <row r="240" spans="1:19" x14ac:dyDescent="0.25">
      <c r="A240" s="1" t="s">
        <v>99</v>
      </c>
      <c r="B240" s="1" t="s">
        <v>25</v>
      </c>
      <c r="C240" s="1" t="s">
        <v>1963</v>
      </c>
      <c r="D240">
        <v>3625.39</v>
      </c>
      <c r="E240">
        <v>3806.6639999999998</v>
      </c>
      <c r="F240">
        <v>3172.22</v>
      </c>
      <c r="K240" s="364">
        <f t="array" ref="K240">Профильные_системы[[#This Row],[РРЦ Без НДС]]-Профильные_системы[[#This Row],[РРЦ Без НДС]]*$N$1</f>
        <v>3625.39</v>
      </c>
      <c r="L240" s="364">
        <f t="array" ref="L240">Профильные_системы[[#This Row],[РРЦ с НДС]]-Профильные_системы[[#This Row],[РРЦ с НДС]]*$N$1</f>
        <v>3806.6639999999998</v>
      </c>
      <c r="M240" s="364">
        <f t="array" ref="M240">Профильные_системы[[#This Row],["0" НДС]]-Профильные_системы[[#This Row],["0" НДС]]*$N$1</f>
        <v>3172.22</v>
      </c>
      <c r="Q240">
        <f t="array" ref="Q240">Профильные_системы[[#This Row],[РРЦ Без НДС]]-Профильные_системы[[#This Row],[РРЦ Без НДС]]*$U$1</f>
        <v>3625.39</v>
      </c>
      <c r="R240">
        <f t="array" ref="R240">Профильные_системы[[#This Row],[РРЦ с НДС]]-Профильные_системы[[#This Row],[РРЦ с НДС]]*$U$1</f>
        <v>3806.6639999999998</v>
      </c>
      <c r="S240" s="1">
        <f t="array" ref="S240">Профильные_системы[[#This Row],["0" НДС]]-Профильные_системы[[#This Row],["0" НДС]]*$U$1</f>
        <v>3172.22</v>
      </c>
    </row>
    <row r="241" spans="1:19" x14ac:dyDescent="0.25">
      <c r="A241" s="1" t="s">
        <v>110</v>
      </c>
      <c r="B241" s="1" t="s">
        <v>25</v>
      </c>
      <c r="C241" s="1" t="s">
        <v>1964</v>
      </c>
      <c r="D241">
        <v>3228.4</v>
      </c>
      <c r="E241">
        <v>3389.8199999999997</v>
      </c>
      <c r="F241">
        <v>2824.85</v>
      </c>
      <c r="K241" s="364">
        <f t="array" ref="K241">Профильные_системы[[#This Row],[РРЦ Без НДС]]-Профильные_системы[[#This Row],[РРЦ Без НДС]]*$N$1</f>
        <v>3228.4</v>
      </c>
      <c r="L241" s="364">
        <f t="array" ref="L241">Профильные_системы[[#This Row],[РРЦ с НДС]]-Профильные_системы[[#This Row],[РРЦ с НДС]]*$N$1</f>
        <v>3389.8199999999997</v>
      </c>
      <c r="M241" s="364">
        <f t="array" ref="M241">Профильные_системы[[#This Row],["0" НДС]]-Профильные_системы[[#This Row],["0" НДС]]*$N$1</f>
        <v>2824.85</v>
      </c>
      <c r="Q241">
        <f t="array" ref="Q241">Профильные_системы[[#This Row],[РРЦ Без НДС]]-Профильные_системы[[#This Row],[РРЦ Без НДС]]*$U$1</f>
        <v>3228.4</v>
      </c>
      <c r="R241">
        <f t="array" ref="R241">Профильные_системы[[#This Row],[РРЦ с НДС]]-Профильные_системы[[#This Row],[РРЦ с НДС]]*$U$1</f>
        <v>3389.8199999999997</v>
      </c>
      <c r="S241" s="1">
        <f t="array" ref="S241">Профильные_системы[[#This Row],["0" НДС]]-Профильные_системы[[#This Row],["0" НДС]]*$U$1</f>
        <v>2824.85</v>
      </c>
    </row>
    <row r="242" spans="1:19" x14ac:dyDescent="0.25">
      <c r="A242" s="1" t="s">
        <v>91</v>
      </c>
      <c r="B242" s="1" t="s">
        <v>25</v>
      </c>
      <c r="C242" s="1" t="s">
        <v>1965</v>
      </c>
      <c r="D242">
        <v>3295.8</v>
      </c>
      <c r="E242">
        <v>3460.596</v>
      </c>
      <c r="F242">
        <v>2883.83</v>
      </c>
      <c r="K242" s="364">
        <f t="array" ref="K242">Профильные_системы[[#This Row],[РРЦ Без НДС]]-Профильные_системы[[#This Row],[РРЦ Без НДС]]*$N$1</f>
        <v>3295.8</v>
      </c>
      <c r="L242" s="364">
        <f t="array" ref="L242">Профильные_системы[[#This Row],[РРЦ с НДС]]-Профильные_системы[[#This Row],[РРЦ с НДС]]*$N$1</f>
        <v>3460.596</v>
      </c>
      <c r="M242" s="364">
        <f t="array" ref="M242">Профильные_системы[[#This Row],["0" НДС]]-Профильные_системы[[#This Row],["0" НДС]]*$N$1</f>
        <v>2883.83</v>
      </c>
      <c r="Q242">
        <f t="array" ref="Q242">Профильные_системы[[#This Row],[РРЦ Без НДС]]-Профильные_системы[[#This Row],[РРЦ Без НДС]]*$U$1</f>
        <v>3295.8</v>
      </c>
      <c r="R242">
        <f t="array" ref="R242">Профильные_системы[[#This Row],[РРЦ с НДС]]-Профильные_системы[[#This Row],[РРЦ с НДС]]*$U$1</f>
        <v>3460.596</v>
      </c>
      <c r="S242" s="1">
        <f t="array" ref="S242">Профильные_системы[[#This Row],["0" НДС]]-Профильные_системы[[#This Row],["0" НДС]]*$U$1</f>
        <v>2883.83</v>
      </c>
    </row>
    <row r="243" spans="1:19" x14ac:dyDescent="0.25">
      <c r="A243" s="1" t="s">
        <v>382</v>
      </c>
      <c r="B243" s="1" t="s">
        <v>25</v>
      </c>
      <c r="C243" s="1" t="s">
        <v>1966</v>
      </c>
      <c r="D243">
        <v>7176.7</v>
      </c>
      <c r="E243">
        <v>7535.5319999999992</v>
      </c>
      <c r="F243">
        <v>6279.61</v>
      </c>
      <c r="K243" s="364">
        <f t="array" ref="K243">Профильные_системы[[#This Row],[РРЦ Без НДС]]-Профильные_системы[[#This Row],[РРЦ Без НДС]]*$N$1</f>
        <v>7176.7</v>
      </c>
      <c r="L243" s="364">
        <f t="array" ref="L243">Профильные_системы[[#This Row],[РРЦ с НДС]]-Профильные_системы[[#This Row],[РРЦ с НДС]]*$N$1</f>
        <v>7535.5319999999992</v>
      </c>
      <c r="M243" s="364">
        <f t="array" ref="M243">Профильные_системы[[#This Row],["0" НДС]]-Профильные_системы[[#This Row],["0" НДС]]*$N$1</f>
        <v>6279.61</v>
      </c>
      <c r="Q243">
        <f t="array" ref="Q243">Профильные_системы[[#This Row],[РРЦ Без НДС]]-Профильные_системы[[#This Row],[РРЦ Без НДС]]*$U$1</f>
        <v>7176.7</v>
      </c>
      <c r="R243">
        <f t="array" ref="R243">Профильные_системы[[#This Row],[РРЦ с НДС]]-Профильные_системы[[#This Row],[РРЦ с НДС]]*$U$1</f>
        <v>7535.5319999999992</v>
      </c>
      <c r="S243" s="1">
        <f t="array" ref="S243">Профильные_системы[[#This Row],["0" НДС]]-Профильные_системы[[#This Row],["0" НДС]]*$U$1</f>
        <v>6279.61</v>
      </c>
    </row>
    <row r="244" spans="1:19" x14ac:dyDescent="0.25">
      <c r="A244" s="1" t="s">
        <v>41</v>
      </c>
      <c r="B244" s="1" t="s">
        <v>25</v>
      </c>
      <c r="C244" s="1" t="s">
        <v>1967</v>
      </c>
      <c r="D244">
        <v>2629.08</v>
      </c>
      <c r="E244">
        <v>2760.54</v>
      </c>
      <c r="F244">
        <v>2300.4499999999998</v>
      </c>
      <c r="K244" s="364">
        <f t="array" ref="K244">Профильные_системы[[#This Row],[РРЦ Без НДС]]-Профильные_системы[[#This Row],[РРЦ Без НДС]]*$N$1</f>
        <v>2629.08</v>
      </c>
      <c r="L244" s="364">
        <f t="array" ref="L244">Профильные_системы[[#This Row],[РРЦ с НДС]]-Профильные_системы[[#This Row],[РРЦ с НДС]]*$N$1</f>
        <v>2760.54</v>
      </c>
      <c r="M244" s="364">
        <f t="array" ref="M244">Профильные_системы[[#This Row],["0" НДС]]-Профильные_системы[[#This Row],["0" НДС]]*$N$1</f>
        <v>2300.4499999999998</v>
      </c>
      <c r="Q244">
        <f t="array" ref="Q244">Профильные_системы[[#This Row],[РРЦ Без НДС]]-Профильные_системы[[#This Row],[РРЦ Без НДС]]*$U$1</f>
        <v>2629.08</v>
      </c>
      <c r="R244">
        <f t="array" ref="R244">Профильные_системы[[#This Row],[РРЦ с НДС]]-Профильные_системы[[#This Row],[РРЦ с НДС]]*$U$1</f>
        <v>2760.54</v>
      </c>
      <c r="S244" s="1">
        <f t="array" ref="S244">Профильные_системы[[#This Row],["0" НДС]]-Профильные_системы[[#This Row],["0" НДС]]*$U$1</f>
        <v>2300.4499999999998</v>
      </c>
    </row>
    <row r="245" spans="1:19" x14ac:dyDescent="0.25">
      <c r="A245" s="1" t="s">
        <v>124</v>
      </c>
      <c r="B245" s="1" t="s">
        <v>25</v>
      </c>
      <c r="C245" s="1" t="s">
        <v>1855</v>
      </c>
      <c r="D245">
        <v>1437.63</v>
      </c>
      <c r="E245">
        <v>1509.5160000000001</v>
      </c>
      <c r="F245">
        <v>1257.93</v>
      </c>
      <c r="K245" s="364">
        <f t="array" ref="K245">Профильные_системы[[#This Row],[РРЦ Без НДС]]-Профильные_системы[[#This Row],[РРЦ Без НДС]]*$N$1</f>
        <v>1437.63</v>
      </c>
      <c r="L245" s="364">
        <f t="array" ref="L245">Профильные_системы[[#This Row],[РРЦ с НДС]]-Профильные_системы[[#This Row],[РРЦ с НДС]]*$N$1</f>
        <v>1509.5160000000001</v>
      </c>
      <c r="M245" s="364">
        <f t="array" ref="M245">Профильные_системы[[#This Row],["0" НДС]]-Профильные_системы[[#This Row],["0" НДС]]*$N$1</f>
        <v>1257.93</v>
      </c>
      <c r="Q245">
        <f t="array" ref="Q245">Профильные_системы[[#This Row],[РРЦ Без НДС]]-Профильные_системы[[#This Row],[РРЦ Без НДС]]*$U$1</f>
        <v>1437.63</v>
      </c>
      <c r="R245">
        <f t="array" ref="R245">Профильные_системы[[#This Row],[РРЦ с НДС]]-Профильные_системы[[#This Row],[РРЦ с НДС]]*$U$1</f>
        <v>1509.5160000000001</v>
      </c>
      <c r="S245" s="1">
        <f t="array" ref="S245">Профильные_системы[[#This Row],["0" НДС]]-Профильные_системы[[#This Row],["0" НДС]]*$U$1</f>
        <v>1257.93</v>
      </c>
    </row>
    <row r="246" spans="1:19" x14ac:dyDescent="0.25">
      <c r="A246" s="1" t="s">
        <v>126</v>
      </c>
      <c r="B246" s="1" t="s">
        <v>25</v>
      </c>
      <c r="C246" s="1" t="s">
        <v>1968</v>
      </c>
      <c r="D246">
        <v>3228.4</v>
      </c>
      <c r="E246">
        <v>3389.8199999999997</v>
      </c>
      <c r="F246">
        <v>2824.85</v>
      </c>
      <c r="K246" s="364">
        <f t="array" ref="K246">Профильные_системы[[#This Row],[РРЦ Без НДС]]-Профильные_системы[[#This Row],[РРЦ Без НДС]]*$N$1</f>
        <v>3228.4</v>
      </c>
      <c r="L246" s="364">
        <f t="array" ref="L246">Профильные_системы[[#This Row],[РРЦ с НДС]]-Профильные_системы[[#This Row],[РРЦ с НДС]]*$N$1</f>
        <v>3389.8199999999997</v>
      </c>
      <c r="M246" s="364">
        <f t="array" ref="M246">Профильные_системы[[#This Row],["0" НДС]]-Профильные_системы[[#This Row],["0" НДС]]*$N$1</f>
        <v>2824.85</v>
      </c>
      <c r="Q246">
        <f t="array" ref="Q246">Профильные_системы[[#This Row],[РРЦ Без НДС]]-Профильные_системы[[#This Row],[РРЦ Без НДС]]*$U$1</f>
        <v>3228.4</v>
      </c>
      <c r="R246">
        <f t="array" ref="R246">Профильные_системы[[#This Row],[РРЦ с НДС]]-Профильные_системы[[#This Row],[РРЦ с НДС]]*$U$1</f>
        <v>3389.8199999999997</v>
      </c>
      <c r="S246" s="1">
        <f t="array" ref="S246">Профильные_системы[[#This Row],["0" НДС]]-Профильные_системы[[#This Row],["0" НДС]]*$U$1</f>
        <v>2824.85</v>
      </c>
    </row>
    <row r="247" spans="1:19" x14ac:dyDescent="0.25">
      <c r="A247" s="1" t="s">
        <v>51</v>
      </c>
      <c r="B247" s="1" t="s">
        <v>25</v>
      </c>
      <c r="C247" s="1" t="s">
        <v>1969</v>
      </c>
      <c r="D247">
        <v>4643.7299999999996</v>
      </c>
      <c r="E247">
        <v>4875.9120000000003</v>
      </c>
      <c r="F247">
        <v>4063.26</v>
      </c>
      <c r="K247" s="364">
        <f t="array" ref="K247">Профильные_системы[[#This Row],[РРЦ Без НДС]]-Профильные_системы[[#This Row],[РРЦ Без НДС]]*$N$1</f>
        <v>4643.7299999999996</v>
      </c>
      <c r="L247" s="364">
        <f t="array" ref="L247">Профильные_системы[[#This Row],[РРЦ с НДС]]-Профильные_системы[[#This Row],[РРЦ с НДС]]*$N$1</f>
        <v>4875.9120000000003</v>
      </c>
      <c r="M247" s="364">
        <f t="array" ref="M247">Профильные_системы[[#This Row],["0" НДС]]-Профильные_системы[[#This Row],["0" НДС]]*$N$1</f>
        <v>4063.26</v>
      </c>
      <c r="Q247">
        <f t="array" ref="Q247">Профильные_системы[[#This Row],[РРЦ Без НДС]]-Профильные_системы[[#This Row],[РРЦ Без НДС]]*$U$1</f>
        <v>4643.7299999999996</v>
      </c>
      <c r="R247">
        <f t="array" ref="R247">Профильные_системы[[#This Row],[РРЦ с НДС]]-Профильные_системы[[#This Row],[РРЦ с НДС]]*$U$1</f>
        <v>4875.9120000000003</v>
      </c>
      <c r="S247" s="1">
        <f t="array" ref="S247">Профильные_системы[[#This Row],["0" НДС]]-Профильные_системы[[#This Row],["0" НДС]]*$U$1</f>
        <v>4063.26</v>
      </c>
    </row>
    <row r="248" spans="1:19" x14ac:dyDescent="0.25">
      <c r="A248" s="1" t="s">
        <v>129</v>
      </c>
      <c r="B248" s="1" t="s">
        <v>25</v>
      </c>
      <c r="C248" s="1" t="s">
        <v>1970</v>
      </c>
      <c r="D248">
        <v>2209.34</v>
      </c>
      <c r="E248">
        <v>2319.8040000000001</v>
      </c>
      <c r="F248">
        <v>1933.17</v>
      </c>
      <c r="K248" s="364">
        <f t="array" ref="K248">Профильные_системы[[#This Row],[РРЦ Без НДС]]-Профильные_системы[[#This Row],[РРЦ Без НДС]]*$N$1</f>
        <v>2209.34</v>
      </c>
      <c r="L248" s="364">
        <f t="array" ref="L248">Профильные_системы[[#This Row],[РРЦ с НДС]]-Профильные_системы[[#This Row],[РРЦ с НДС]]*$N$1</f>
        <v>2319.8040000000001</v>
      </c>
      <c r="M248" s="364">
        <f t="array" ref="M248">Профильные_системы[[#This Row],["0" НДС]]-Профильные_системы[[#This Row],["0" НДС]]*$N$1</f>
        <v>1933.17</v>
      </c>
      <c r="Q248">
        <f t="array" ref="Q248">Профильные_системы[[#This Row],[РРЦ Без НДС]]-Профильные_системы[[#This Row],[РРЦ Без НДС]]*$U$1</f>
        <v>2209.34</v>
      </c>
      <c r="R248">
        <f t="array" ref="R248">Профильные_системы[[#This Row],[РРЦ с НДС]]-Профильные_системы[[#This Row],[РРЦ с НДС]]*$U$1</f>
        <v>2319.8040000000001</v>
      </c>
      <c r="S248" s="1">
        <f t="array" ref="S248">Профильные_системы[[#This Row],["0" НДС]]-Профильные_системы[[#This Row],["0" НДС]]*$U$1</f>
        <v>1933.17</v>
      </c>
    </row>
    <row r="249" spans="1:19" x14ac:dyDescent="0.25">
      <c r="A249" s="1" t="s">
        <v>136</v>
      </c>
      <c r="B249" s="1" t="s">
        <v>25</v>
      </c>
      <c r="C249" s="1" t="s">
        <v>1971</v>
      </c>
      <c r="D249">
        <v>3088.08</v>
      </c>
      <c r="E249">
        <v>3242.4840000000004</v>
      </c>
      <c r="F249">
        <v>2702.07</v>
      </c>
      <c r="K249" s="364">
        <f t="array" ref="K249">Профильные_системы[[#This Row],[РРЦ Без НДС]]-Профильные_системы[[#This Row],[РРЦ Без НДС]]*$N$1</f>
        <v>3088.08</v>
      </c>
      <c r="L249" s="364">
        <f t="array" ref="L249">Профильные_системы[[#This Row],[РРЦ с НДС]]-Профильные_системы[[#This Row],[РРЦ с НДС]]*$N$1</f>
        <v>3242.4840000000004</v>
      </c>
      <c r="M249" s="364">
        <f t="array" ref="M249">Профильные_системы[[#This Row],["0" НДС]]-Профильные_системы[[#This Row],["0" НДС]]*$N$1</f>
        <v>2702.07</v>
      </c>
      <c r="Q249">
        <f t="array" ref="Q249">Профильные_системы[[#This Row],[РРЦ Без НДС]]-Профильные_системы[[#This Row],[РРЦ Без НДС]]*$U$1</f>
        <v>3088.08</v>
      </c>
      <c r="R249">
        <f t="array" ref="R249">Профильные_системы[[#This Row],[РРЦ с НДС]]-Профильные_системы[[#This Row],[РРЦ с НДС]]*$U$1</f>
        <v>3242.4840000000004</v>
      </c>
      <c r="S249" s="1">
        <f t="array" ref="S249">Профильные_системы[[#This Row],["0" НДС]]-Профильные_системы[[#This Row],["0" НДС]]*$U$1</f>
        <v>2702.07</v>
      </c>
    </row>
    <row r="250" spans="1:19" x14ac:dyDescent="0.25">
      <c r="A250" s="1" t="s">
        <v>144</v>
      </c>
      <c r="B250" s="1" t="s">
        <v>25</v>
      </c>
      <c r="C250" s="1" t="s">
        <v>1972</v>
      </c>
      <c r="D250">
        <v>3958.34</v>
      </c>
      <c r="E250">
        <v>4156.26</v>
      </c>
      <c r="F250">
        <v>3463.55</v>
      </c>
      <c r="K250" s="364">
        <f t="array" ref="K250">Профильные_системы[[#This Row],[РРЦ Без НДС]]-Профильные_системы[[#This Row],[РРЦ Без НДС]]*$N$1</f>
        <v>3958.34</v>
      </c>
      <c r="L250" s="364">
        <f t="array" ref="L250">Профильные_системы[[#This Row],[РРЦ с НДС]]-Профильные_системы[[#This Row],[РРЦ с НДС]]*$N$1</f>
        <v>4156.26</v>
      </c>
      <c r="M250" s="364">
        <f t="array" ref="M250">Профильные_системы[[#This Row],["0" НДС]]-Профильные_системы[[#This Row],["0" НДС]]*$N$1</f>
        <v>3463.55</v>
      </c>
      <c r="Q250">
        <f t="array" ref="Q250">Профильные_системы[[#This Row],[РРЦ Без НДС]]-Профильные_системы[[#This Row],[РРЦ Без НДС]]*$U$1</f>
        <v>3958.34</v>
      </c>
      <c r="R250">
        <f t="array" ref="R250">Профильные_системы[[#This Row],[РРЦ с НДС]]-Профильные_системы[[#This Row],[РРЦ с НДС]]*$U$1</f>
        <v>4156.26</v>
      </c>
      <c r="S250" s="1">
        <f t="array" ref="S250">Профильные_системы[[#This Row],["0" НДС]]-Профильные_системы[[#This Row],["0" НДС]]*$U$1</f>
        <v>3463.55</v>
      </c>
    </row>
    <row r="251" spans="1:19" x14ac:dyDescent="0.25">
      <c r="A251" s="1" t="s">
        <v>82</v>
      </c>
      <c r="B251" s="1" t="s">
        <v>25</v>
      </c>
      <c r="C251" s="1" t="s">
        <v>1973</v>
      </c>
      <c r="D251">
        <v>1768.66</v>
      </c>
      <c r="E251">
        <v>1857.096</v>
      </c>
      <c r="F251">
        <v>1547.58</v>
      </c>
      <c r="K251" s="364">
        <f t="array" ref="K251">Профильные_системы[[#This Row],[РРЦ Без НДС]]-Профильные_системы[[#This Row],[РРЦ Без НДС]]*$N$1</f>
        <v>1768.66</v>
      </c>
      <c r="L251" s="364">
        <f t="array" ref="L251">Профильные_системы[[#This Row],[РРЦ с НДС]]-Профильные_системы[[#This Row],[РРЦ с НДС]]*$N$1</f>
        <v>1857.096</v>
      </c>
      <c r="M251" s="364">
        <f t="array" ref="M251">Профильные_системы[[#This Row],["0" НДС]]-Профильные_системы[[#This Row],["0" НДС]]*$N$1</f>
        <v>1547.58</v>
      </c>
      <c r="Q251">
        <f t="array" ref="Q251">Профильные_системы[[#This Row],[РРЦ Без НДС]]-Профильные_системы[[#This Row],[РРЦ Без НДС]]*$U$1</f>
        <v>1768.66</v>
      </c>
      <c r="R251">
        <f t="array" ref="R251">Профильные_системы[[#This Row],[РРЦ с НДС]]-Профильные_системы[[#This Row],[РРЦ с НДС]]*$U$1</f>
        <v>1857.096</v>
      </c>
      <c r="S251" s="1">
        <f t="array" ref="S251">Профильные_системы[[#This Row],["0" НДС]]-Профильные_системы[[#This Row],["0" НДС]]*$U$1</f>
        <v>1547.58</v>
      </c>
    </row>
    <row r="252" spans="1:19" x14ac:dyDescent="0.25">
      <c r="A252" s="1" t="s">
        <v>104</v>
      </c>
      <c r="B252" s="1" t="s">
        <v>18</v>
      </c>
      <c r="C252" s="1" t="s">
        <v>109</v>
      </c>
      <c r="D252">
        <v>6994.45</v>
      </c>
      <c r="E252">
        <v>7344.1680000000006</v>
      </c>
      <c r="F252">
        <v>6120.14</v>
      </c>
      <c r="K252" s="364">
        <f t="array" ref="K252">Профильные_системы[[#This Row],[РРЦ Без НДС]]-Профильные_системы[[#This Row],[РРЦ Без НДС]]*$N$1</f>
        <v>6994.45</v>
      </c>
      <c r="L252" s="364">
        <f t="array" ref="L252">Профильные_системы[[#This Row],[РРЦ с НДС]]-Профильные_системы[[#This Row],[РРЦ с НДС]]*$N$1</f>
        <v>7344.1680000000006</v>
      </c>
      <c r="M252" s="364">
        <f t="array" ref="M252">Профильные_системы[[#This Row],["0" НДС]]-Профильные_системы[[#This Row],["0" НДС]]*$N$1</f>
        <v>6120.14</v>
      </c>
      <c r="Q252">
        <f t="array" ref="Q252">Профильные_системы[[#This Row],[РРЦ Без НДС]]-Профильные_системы[[#This Row],[РРЦ Без НДС]]*$U$1</f>
        <v>6994.45</v>
      </c>
      <c r="R252">
        <f t="array" ref="R252">Профильные_системы[[#This Row],[РРЦ с НДС]]-Профильные_системы[[#This Row],[РРЦ с НДС]]*$U$1</f>
        <v>7344.1680000000006</v>
      </c>
      <c r="S252" s="1">
        <f t="array" ref="S252">Профильные_системы[[#This Row],["0" НДС]]-Профильные_системы[[#This Row],["0" НДС]]*$U$1</f>
        <v>6120.14</v>
      </c>
    </row>
    <row r="253" spans="1:19" x14ac:dyDescent="0.25">
      <c r="A253" s="1" t="s">
        <v>99</v>
      </c>
      <c r="B253" s="1" t="s">
        <v>18</v>
      </c>
      <c r="C253" s="1" t="s">
        <v>1974</v>
      </c>
      <c r="D253">
        <v>3625.39</v>
      </c>
      <c r="E253">
        <v>3806.6639999999998</v>
      </c>
      <c r="F253">
        <v>3172.22</v>
      </c>
      <c r="K253" s="364">
        <f t="array" ref="K253">Профильные_системы[[#This Row],[РРЦ Без НДС]]-Профильные_системы[[#This Row],[РРЦ Без НДС]]*$N$1</f>
        <v>3625.39</v>
      </c>
      <c r="L253" s="364">
        <f t="array" ref="L253">Профильные_системы[[#This Row],[РРЦ с НДС]]-Профильные_системы[[#This Row],[РРЦ с НДС]]*$N$1</f>
        <v>3806.6639999999998</v>
      </c>
      <c r="M253" s="364">
        <f t="array" ref="M253">Профильные_системы[[#This Row],["0" НДС]]-Профильные_системы[[#This Row],["0" НДС]]*$N$1</f>
        <v>3172.22</v>
      </c>
      <c r="Q253">
        <f t="array" ref="Q253">Профильные_системы[[#This Row],[РРЦ Без НДС]]-Профильные_системы[[#This Row],[РРЦ Без НДС]]*$U$1</f>
        <v>3625.39</v>
      </c>
      <c r="R253">
        <f t="array" ref="R253">Профильные_системы[[#This Row],[РРЦ с НДС]]-Профильные_системы[[#This Row],[РРЦ с НДС]]*$U$1</f>
        <v>3806.6639999999998</v>
      </c>
      <c r="S253" s="1">
        <f t="array" ref="S253">Профильные_системы[[#This Row],["0" НДС]]-Профильные_системы[[#This Row],["0" НДС]]*$U$1</f>
        <v>3172.22</v>
      </c>
    </row>
    <row r="254" spans="1:19" x14ac:dyDescent="0.25">
      <c r="A254" s="1" t="s">
        <v>110</v>
      </c>
      <c r="B254" s="1" t="s">
        <v>18</v>
      </c>
      <c r="C254" s="1" t="s">
        <v>1975</v>
      </c>
      <c r="D254">
        <v>3228.4</v>
      </c>
      <c r="E254">
        <v>3389.8199999999997</v>
      </c>
      <c r="F254">
        <v>2824.85</v>
      </c>
      <c r="K254" s="364">
        <f t="array" ref="K254">Профильные_системы[[#This Row],[РРЦ Без НДС]]-Профильные_системы[[#This Row],[РРЦ Без НДС]]*$N$1</f>
        <v>3228.4</v>
      </c>
      <c r="L254" s="364">
        <f t="array" ref="L254">Профильные_системы[[#This Row],[РРЦ с НДС]]-Профильные_системы[[#This Row],[РРЦ с НДС]]*$N$1</f>
        <v>3389.8199999999997</v>
      </c>
      <c r="M254" s="364">
        <f t="array" ref="M254">Профильные_системы[[#This Row],["0" НДС]]-Профильные_системы[[#This Row],["0" НДС]]*$N$1</f>
        <v>2824.85</v>
      </c>
      <c r="Q254">
        <f t="array" ref="Q254">Профильные_системы[[#This Row],[РРЦ Без НДС]]-Профильные_системы[[#This Row],[РРЦ Без НДС]]*$U$1</f>
        <v>3228.4</v>
      </c>
      <c r="R254">
        <f t="array" ref="R254">Профильные_системы[[#This Row],[РРЦ с НДС]]-Профильные_системы[[#This Row],[РРЦ с НДС]]*$U$1</f>
        <v>3389.8199999999997</v>
      </c>
      <c r="S254" s="1">
        <f t="array" ref="S254">Профильные_системы[[#This Row],["0" НДС]]-Профильные_системы[[#This Row],["0" НДС]]*$U$1</f>
        <v>2824.85</v>
      </c>
    </row>
    <row r="255" spans="1:19" x14ac:dyDescent="0.25">
      <c r="A255" s="1" t="s">
        <v>91</v>
      </c>
      <c r="B255" s="1" t="s">
        <v>18</v>
      </c>
      <c r="C255" s="1" t="s">
        <v>1976</v>
      </c>
      <c r="D255">
        <v>3295.8</v>
      </c>
      <c r="E255">
        <v>3460.596</v>
      </c>
      <c r="F255">
        <v>2883.83</v>
      </c>
      <c r="K255" s="364">
        <f t="array" ref="K255">Профильные_системы[[#This Row],[РРЦ Без НДС]]-Профильные_системы[[#This Row],[РРЦ Без НДС]]*$N$1</f>
        <v>3295.8</v>
      </c>
      <c r="L255" s="364">
        <f t="array" ref="L255">Профильные_системы[[#This Row],[РРЦ с НДС]]-Профильные_системы[[#This Row],[РРЦ с НДС]]*$N$1</f>
        <v>3460.596</v>
      </c>
      <c r="M255" s="364">
        <f t="array" ref="M255">Профильные_системы[[#This Row],["0" НДС]]-Профильные_системы[[#This Row],["0" НДС]]*$N$1</f>
        <v>2883.83</v>
      </c>
      <c r="Q255">
        <f t="array" ref="Q255">Профильные_системы[[#This Row],[РРЦ Без НДС]]-Профильные_системы[[#This Row],[РРЦ Без НДС]]*$U$1</f>
        <v>3295.8</v>
      </c>
      <c r="R255">
        <f t="array" ref="R255">Профильные_системы[[#This Row],[РРЦ с НДС]]-Профильные_системы[[#This Row],[РРЦ с НДС]]*$U$1</f>
        <v>3460.596</v>
      </c>
      <c r="S255" s="1">
        <f t="array" ref="S255">Профильные_системы[[#This Row],["0" НДС]]-Профильные_системы[[#This Row],["0" НДС]]*$U$1</f>
        <v>2883.83</v>
      </c>
    </row>
    <row r="256" spans="1:19" x14ac:dyDescent="0.25">
      <c r="A256" s="1" t="s">
        <v>116</v>
      </c>
      <c r="B256" s="1" t="s">
        <v>18</v>
      </c>
      <c r="C256" s="1" t="s">
        <v>1977</v>
      </c>
      <c r="D256">
        <v>2438.94</v>
      </c>
      <c r="E256">
        <v>2560.884</v>
      </c>
      <c r="F256">
        <v>2134.0700000000002</v>
      </c>
      <c r="K256" s="364">
        <f t="array" ref="K256">Профильные_системы[[#This Row],[РРЦ Без НДС]]-Профильные_системы[[#This Row],[РРЦ Без НДС]]*$N$1</f>
        <v>2438.94</v>
      </c>
      <c r="L256" s="364">
        <f t="array" ref="L256">Профильные_системы[[#This Row],[РРЦ с НДС]]-Профильные_системы[[#This Row],[РРЦ с НДС]]*$N$1</f>
        <v>2560.884</v>
      </c>
      <c r="M256" s="364">
        <f t="array" ref="M256">Профильные_системы[[#This Row],["0" НДС]]-Профильные_системы[[#This Row],["0" НДС]]*$N$1</f>
        <v>2134.0700000000002</v>
      </c>
      <c r="Q256">
        <f t="array" ref="Q256">Профильные_системы[[#This Row],[РРЦ Без НДС]]-Профильные_системы[[#This Row],[РРЦ Без НДС]]*$U$1</f>
        <v>2438.94</v>
      </c>
      <c r="R256">
        <f t="array" ref="R256">Профильные_системы[[#This Row],[РРЦ с НДС]]-Профильные_системы[[#This Row],[РРЦ с НДС]]*$U$1</f>
        <v>2560.884</v>
      </c>
      <c r="S256" s="1">
        <f t="array" ref="S256">Профильные_системы[[#This Row],["0" НДС]]-Профильные_системы[[#This Row],["0" НДС]]*$U$1</f>
        <v>2134.0700000000002</v>
      </c>
    </row>
    <row r="257" spans="1:19" x14ac:dyDescent="0.25">
      <c r="A257" s="1" t="s">
        <v>120</v>
      </c>
      <c r="B257" s="1" t="s">
        <v>18</v>
      </c>
      <c r="C257" s="1" t="s">
        <v>1978</v>
      </c>
      <c r="D257">
        <v>2195.0500000000002</v>
      </c>
      <c r="E257">
        <v>2304.8040000000001</v>
      </c>
      <c r="F257">
        <v>1920.67</v>
      </c>
      <c r="K257" s="364">
        <f t="array" ref="K257">Профильные_системы[[#This Row],[РРЦ Без НДС]]-Профильные_системы[[#This Row],[РРЦ Без НДС]]*$N$1</f>
        <v>2195.0500000000002</v>
      </c>
      <c r="L257" s="364">
        <f t="array" ref="L257">Профильные_системы[[#This Row],[РРЦ с НДС]]-Профильные_системы[[#This Row],[РРЦ с НДС]]*$N$1</f>
        <v>2304.8040000000001</v>
      </c>
      <c r="M257" s="364">
        <f t="array" ref="M257">Профильные_системы[[#This Row],["0" НДС]]-Профильные_системы[[#This Row],["0" НДС]]*$N$1</f>
        <v>1920.67</v>
      </c>
      <c r="Q257">
        <f t="array" ref="Q257">Профильные_системы[[#This Row],[РРЦ Без НДС]]-Профильные_системы[[#This Row],[РРЦ Без НДС]]*$U$1</f>
        <v>2195.0500000000002</v>
      </c>
      <c r="R257">
        <f t="array" ref="R257">Профильные_системы[[#This Row],[РРЦ с НДС]]-Профильные_системы[[#This Row],[РРЦ с НДС]]*$U$1</f>
        <v>2304.8040000000001</v>
      </c>
      <c r="S257" s="1">
        <f t="array" ref="S257">Профильные_системы[[#This Row],["0" НДС]]-Профильные_системы[[#This Row],["0" НДС]]*$U$1</f>
        <v>1920.67</v>
      </c>
    </row>
    <row r="258" spans="1:19" x14ac:dyDescent="0.25">
      <c r="A258" s="1" t="s">
        <v>382</v>
      </c>
      <c r="B258" s="1" t="s">
        <v>18</v>
      </c>
      <c r="C258" s="1" t="s">
        <v>1979</v>
      </c>
      <c r="D258">
        <v>7176.7</v>
      </c>
      <c r="E258">
        <v>7535.5319999999992</v>
      </c>
      <c r="F258">
        <v>6279.61</v>
      </c>
      <c r="K258" s="364">
        <f t="array" ref="K258">Профильные_системы[[#This Row],[РРЦ Без НДС]]-Профильные_системы[[#This Row],[РРЦ Без НДС]]*$N$1</f>
        <v>7176.7</v>
      </c>
      <c r="L258" s="364">
        <f t="array" ref="L258">Профильные_системы[[#This Row],[РРЦ с НДС]]-Профильные_системы[[#This Row],[РРЦ с НДС]]*$N$1</f>
        <v>7535.5319999999992</v>
      </c>
      <c r="M258" s="364">
        <f t="array" ref="M258">Профильные_системы[[#This Row],["0" НДС]]-Профильные_системы[[#This Row],["0" НДС]]*$N$1</f>
        <v>6279.61</v>
      </c>
      <c r="Q258">
        <f t="array" ref="Q258">Профильные_системы[[#This Row],[РРЦ Без НДС]]-Профильные_системы[[#This Row],[РРЦ Без НДС]]*$U$1</f>
        <v>7176.7</v>
      </c>
      <c r="R258">
        <f t="array" ref="R258">Профильные_системы[[#This Row],[РРЦ с НДС]]-Профильные_системы[[#This Row],[РРЦ с НДС]]*$U$1</f>
        <v>7535.5319999999992</v>
      </c>
      <c r="S258" s="1">
        <f t="array" ref="S258">Профильные_системы[[#This Row],["0" НДС]]-Профильные_системы[[#This Row],["0" НДС]]*$U$1</f>
        <v>6279.61</v>
      </c>
    </row>
    <row r="259" spans="1:19" x14ac:dyDescent="0.25">
      <c r="A259" s="1" t="s">
        <v>41</v>
      </c>
      <c r="B259" s="1" t="s">
        <v>18</v>
      </c>
      <c r="C259" s="1" t="s">
        <v>1980</v>
      </c>
      <c r="D259">
        <v>2629.08</v>
      </c>
      <c r="E259">
        <v>2760.54</v>
      </c>
      <c r="F259">
        <v>2300.4499999999998</v>
      </c>
      <c r="K259" s="364">
        <f t="array" ref="K259">Профильные_системы[[#This Row],[РРЦ Без НДС]]-Профильные_системы[[#This Row],[РРЦ Без НДС]]*$N$1</f>
        <v>2629.08</v>
      </c>
      <c r="L259" s="364">
        <f t="array" ref="L259">Профильные_системы[[#This Row],[РРЦ с НДС]]-Профильные_системы[[#This Row],[РРЦ с НДС]]*$N$1</f>
        <v>2760.54</v>
      </c>
      <c r="M259" s="364">
        <f t="array" ref="M259">Профильные_системы[[#This Row],["0" НДС]]-Профильные_системы[[#This Row],["0" НДС]]*$N$1</f>
        <v>2300.4499999999998</v>
      </c>
      <c r="Q259">
        <f t="array" ref="Q259">Профильные_системы[[#This Row],[РРЦ Без НДС]]-Профильные_системы[[#This Row],[РРЦ Без НДС]]*$U$1</f>
        <v>2629.08</v>
      </c>
      <c r="R259">
        <f t="array" ref="R259">Профильные_системы[[#This Row],[РРЦ с НДС]]-Профильные_системы[[#This Row],[РРЦ с НДС]]*$U$1</f>
        <v>2760.54</v>
      </c>
      <c r="S259" s="1">
        <f t="array" ref="S259">Профильные_системы[[#This Row],["0" НДС]]-Профильные_системы[[#This Row],["0" НДС]]*$U$1</f>
        <v>2300.4499999999998</v>
      </c>
    </row>
    <row r="260" spans="1:19" x14ac:dyDescent="0.25">
      <c r="A260" s="1" t="s">
        <v>124</v>
      </c>
      <c r="B260" s="1" t="s">
        <v>18</v>
      </c>
      <c r="C260" s="1" t="s">
        <v>1854</v>
      </c>
      <c r="D260">
        <v>1597.37</v>
      </c>
      <c r="E260">
        <v>1677.24</v>
      </c>
      <c r="F260">
        <v>1397.7</v>
      </c>
      <c r="K260" s="364">
        <f t="array" ref="K260">Профильные_системы[[#This Row],[РРЦ Без НДС]]-Профильные_системы[[#This Row],[РРЦ Без НДС]]*$N$1</f>
        <v>1597.37</v>
      </c>
      <c r="L260" s="364">
        <f t="array" ref="L260">Профильные_системы[[#This Row],[РРЦ с НДС]]-Профильные_системы[[#This Row],[РРЦ с НДС]]*$N$1</f>
        <v>1677.24</v>
      </c>
      <c r="M260" s="364">
        <f t="array" ref="M260">Профильные_системы[[#This Row],["0" НДС]]-Профильные_системы[[#This Row],["0" НДС]]*$N$1</f>
        <v>1397.7</v>
      </c>
      <c r="Q260">
        <f t="array" ref="Q260">Профильные_системы[[#This Row],[РРЦ Без НДС]]-Профильные_системы[[#This Row],[РРЦ Без НДС]]*$U$1</f>
        <v>1597.37</v>
      </c>
      <c r="R260">
        <f t="array" ref="R260">Профильные_системы[[#This Row],[РРЦ с НДС]]-Профильные_системы[[#This Row],[РРЦ с НДС]]*$U$1</f>
        <v>1677.24</v>
      </c>
      <c r="S260" s="1">
        <f t="array" ref="S260">Профильные_системы[[#This Row],["0" НДС]]-Профильные_системы[[#This Row],["0" НДС]]*$U$1</f>
        <v>1397.7</v>
      </c>
    </row>
    <row r="261" spans="1:19" x14ac:dyDescent="0.25">
      <c r="A261" s="1" t="s">
        <v>126</v>
      </c>
      <c r="B261" s="1" t="s">
        <v>18</v>
      </c>
      <c r="C261" s="1" t="s">
        <v>1981</v>
      </c>
      <c r="D261">
        <v>3228.4</v>
      </c>
      <c r="E261">
        <v>3389.8199999999997</v>
      </c>
      <c r="F261">
        <v>2824.85</v>
      </c>
      <c r="K261" s="364">
        <f t="array" ref="K261">Профильные_системы[[#This Row],[РРЦ Без НДС]]-Профильные_системы[[#This Row],[РРЦ Без НДС]]*$N$1</f>
        <v>3228.4</v>
      </c>
      <c r="L261" s="364">
        <f t="array" ref="L261">Профильные_системы[[#This Row],[РРЦ с НДС]]-Профильные_системы[[#This Row],[РРЦ с НДС]]*$N$1</f>
        <v>3389.8199999999997</v>
      </c>
      <c r="M261" s="364">
        <f t="array" ref="M261">Профильные_системы[[#This Row],["0" НДС]]-Профильные_системы[[#This Row],["0" НДС]]*$N$1</f>
        <v>2824.85</v>
      </c>
      <c r="Q261">
        <f t="array" ref="Q261">Профильные_системы[[#This Row],[РРЦ Без НДС]]-Профильные_системы[[#This Row],[РРЦ Без НДС]]*$U$1</f>
        <v>3228.4</v>
      </c>
      <c r="R261">
        <f t="array" ref="R261">Профильные_системы[[#This Row],[РРЦ с НДС]]-Профильные_системы[[#This Row],[РРЦ с НДС]]*$U$1</f>
        <v>3389.8199999999997</v>
      </c>
      <c r="S261" s="1">
        <f t="array" ref="S261">Профильные_системы[[#This Row],["0" НДС]]-Профильные_системы[[#This Row],["0" НДС]]*$U$1</f>
        <v>2824.85</v>
      </c>
    </row>
    <row r="262" spans="1:19" x14ac:dyDescent="0.25">
      <c r="A262" s="1" t="s">
        <v>51</v>
      </c>
      <c r="B262" s="1" t="s">
        <v>18</v>
      </c>
      <c r="C262" s="1" t="s">
        <v>1982</v>
      </c>
      <c r="D262">
        <v>4643.7299999999996</v>
      </c>
      <c r="E262">
        <v>4875.9120000000003</v>
      </c>
      <c r="F262">
        <v>4063.26</v>
      </c>
      <c r="K262" s="364">
        <f t="array" ref="K262">Профильные_системы[[#This Row],[РРЦ Без НДС]]-Профильные_системы[[#This Row],[РРЦ Без НДС]]*$N$1</f>
        <v>4643.7299999999996</v>
      </c>
      <c r="L262" s="364">
        <f t="array" ref="L262">Профильные_системы[[#This Row],[РРЦ с НДС]]-Профильные_системы[[#This Row],[РРЦ с НДС]]*$N$1</f>
        <v>4875.9120000000003</v>
      </c>
      <c r="M262" s="364">
        <f t="array" ref="M262">Профильные_системы[[#This Row],["0" НДС]]-Профильные_системы[[#This Row],["0" НДС]]*$N$1</f>
        <v>4063.26</v>
      </c>
      <c r="Q262">
        <f t="array" ref="Q262">Профильные_системы[[#This Row],[РРЦ Без НДС]]-Профильные_системы[[#This Row],[РРЦ Без НДС]]*$U$1</f>
        <v>4643.7299999999996</v>
      </c>
      <c r="R262">
        <f t="array" ref="R262">Профильные_системы[[#This Row],[РРЦ с НДС]]-Профильные_системы[[#This Row],[РРЦ с НДС]]*$U$1</f>
        <v>4875.9120000000003</v>
      </c>
      <c r="S262" s="1">
        <f t="array" ref="S262">Профильные_системы[[#This Row],["0" НДС]]-Профильные_системы[[#This Row],["0" НДС]]*$U$1</f>
        <v>4063.26</v>
      </c>
    </row>
    <row r="263" spans="1:19" x14ac:dyDescent="0.25">
      <c r="A263" s="1" t="s">
        <v>129</v>
      </c>
      <c r="B263" s="1" t="s">
        <v>18</v>
      </c>
      <c r="C263" s="1" t="s">
        <v>1983</v>
      </c>
      <c r="D263">
        <v>2209.34</v>
      </c>
      <c r="E263">
        <v>2319.8040000000001</v>
      </c>
      <c r="F263">
        <v>1933.17</v>
      </c>
      <c r="K263" s="364">
        <f t="array" ref="K263">Профильные_системы[[#This Row],[РРЦ Без НДС]]-Профильные_системы[[#This Row],[РРЦ Без НДС]]*$N$1</f>
        <v>2209.34</v>
      </c>
      <c r="L263" s="364">
        <f t="array" ref="L263">Профильные_системы[[#This Row],[РРЦ с НДС]]-Профильные_системы[[#This Row],[РРЦ с НДС]]*$N$1</f>
        <v>2319.8040000000001</v>
      </c>
      <c r="M263" s="364">
        <f t="array" ref="M263">Профильные_системы[[#This Row],["0" НДС]]-Профильные_системы[[#This Row],["0" НДС]]*$N$1</f>
        <v>1933.17</v>
      </c>
      <c r="Q263">
        <f t="array" ref="Q263">Профильные_системы[[#This Row],[РРЦ Без НДС]]-Профильные_системы[[#This Row],[РРЦ Без НДС]]*$U$1</f>
        <v>2209.34</v>
      </c>
      <c r="R263">
        <f t="array" ref="R263">Профильные_системы[[#This Row],[РРЦ с НДС]]-Профильные_системы[[#This Row],[РРЦ с НДС]]*$U$1</f>
        <v>2319.8040000000001</v>
      </c>
      <c r="S263" s="1">
        <f t="array" ref="S263">Профильные_системы[[#This Row],["0" НДС]]-Профильные_системы[[#This Row],["0" НДС]]*$U$1</f>
        <v>1933.17</v>
      </c>
    </row>
    <row r="264" spans="1:19" x14ac:dyDescent="0.25">
      <c r="A264" s="1" t="s">
        <v>136</v>
      </c>
      <c r="B264" s="1" t="s">
        <v>18</v>
      </c>
      <c r="C264" s="1" t="s">
        <v>1984</v>
      </c>
      <c r="D264">
        <v>3088.08</v>
      </c>
      <c r="E264">
        <v>3242.4840000000004</v>
      </c>
      <c r="F264">
        <v>2702.07</v>
      </c>
      <c r="K264" s="364">
        <f t="array" ref="K264">Профильные_системы[[#This Row],[РРЦ Без НДС]]-Профильные_системы[[#This Row],[РРЦ Без НДС]]*$N$1</f>
        <v>3088.08</v>
      </c>
      <c r="L264" s="364">
        <f t="array" ref="L264">Профильные_системы[[#This Row],[РРЦ с НДС]]-Профильные_системы[[#This Row],[РРЦ с НДС]]*$N$1</f>
        <v>3242.4840000000004</v>
      </c>
      <c r="M264" s="364">
        <f t="array" ref="M264">Профильные_системы[[#This Row],["0" НДС]]-Профильные_системы[[#This Row],["0" НДС]]*$N$1</f>
        <v>2702.07</v>
      </c>
      <c r="Q264">
        <f t="array" ref="Q264">Профильные_системы[[#This Row],[РРЦ Без НДС]]-Профильные_системы[[#This Row],[РРЦ Без НДС]]*$U$1</f>
        <v>3088.08</v>
      </c>
      <c r="R264">
        <f t="array" ref="R264">Профильные_системы[[#This Row],[РРЦ с НДС]]-Профильные_системы[[#This Row],[РРЦ с НДС]]*$U$1</f>
        <v>3242.4840000000004</v>
      </c>
      <c r="S264" s="1">
        <f t="array" ref="S264">Профильные_системы[[#This Row],["0" НДС]]-Профильные_системы[[#This Row],["0" НДС]]*$U$1</f>
        <v>2702.07</v>
      </c>
    </row>
    <row r="265" spans="1:19" x14ac:dyDescent="0.25">
      <c r="A265" s="1" t="s">
        <v>144</v>
      </c>
      <c r="B265" s="1" t="s">
        <v>18</v>
      </c>
      <c r="C265" s="1" t="s">
        <v>1985</v>
      </c>
      <c r="D265">
        <v>3958.34</v>
      </c>
      <c r="E265">
        <v>4156.26</v>
      </c>
      <c r="F265">
        <v>3463.55</v>
      </c>
      <c r="K265" s="364">
        <f t="array" ref="K265">Профильные_системы[[#This Row],[РРЦ Без НДС]]-Профильные_системы[[#This Row],[РРЦ Без НДС]]*$N$1</f>
        <v>3958.34</v>
      </c>
      <c r="L265" s="364">
        <f t="array" ref="L265">Профильные_системы[[#This Row],[РРЦ с НДС]]-Профильные_системы[[#This Row],[РРЦ с НДС]]*$N$1</f>
        <v>4156.26</v>
      </c>
      <c r="M265" s="364">
        <f t="array" ref="M265">Профильные_системы[[#This Row],["0" НДС]]-Профильные_системы[[#This Row],["0" НДС]]*$N$1</f>
        <v>3463.55</v>
      </c>
      <c r="Q265">
        <f t="array" ref="Q265">Профильные_системы[[#This Row],[РРЦ Без НДС]]-Профильные_системы[[#This Row],[РРЦ Без НДС]]*$U$1</f>
        <v>3958.34</v>
      </c>
      <c r="R265">
        <f t="array" ref="R265">Профильные_системы[[#This Row],[РРЦ с НДС]]-Профильные_системы[[#This Row],[РРЦ с НДС]]*$U$1</f>
        <v>4156.26</v>
      </c>
      <c r="S265" s="1">
        <f t="array" ref="S265">Профильные_системы[[#This Row],["0" НДС]]-Профильные_системы[[#This Row],["0" НДС]]*$U$1</f>
        <v>3463.55</v>
      </c>
    </row>
    <row r="266" spans="1:19" x14ac:dyDescent="0.25">
      <c r="A266" s="1" t="s">
        <v>82</v>
      </c>
      <c r="B266" s="1" t="s">
        <v>18</v>
      </c>
      <c r="C266" s="1" t="s">
        <v>1986</v>
      </c>
      <c r="D266">
        <v>1768.66</v>
      </c>
      <c r="E266">
        <v>1857.096</v>
      </c>
      <c r="F266">
        <v>1547.58</v>
      </c>
      <c r="K266" s="364">
        <f t="array" ref="K266">Профильные_системы[[#This Row],[РРЦ Без НДС]]-Профильные_системы[[#This Row],[РРЦ Без НДС]]*$N$1</f>
        <v>1768.66</v>
      </c>
      <c r="L266" s="364">
        <f t="array" ref="L266">Профильные_системы[[#This Row],[РРЦ с НДС]]-Профильные_системы[[#This Row],[РРЦ с НДС]]*$N$1</f>
        <v>1857.096</v>
      </c>
      <c r="M266" s="364">
        <f t="array" ref="M266">Профильные_системы[[#This Row],["0" НДС]]-Профильные_системы[[#This Row],["0" НДС]]*$N$1</f>
        <v>1547.58</v>
      </c>
      <c r="Q266">
        <f t="array" ref="Q266">Профильные_системы[[#This Row],[РРЦ Без НДС]]-Профильные_системы[[#This Row],[РРЦ Без НДС]]*$U$1</f>
        <v>1768.66</v>
      </c>
      <c r="R266">
        <f t="array" ref="R266">Профильные_системы[[#This Row],[РРЦ с НДС]]-Профильные_системы[[#This Row],[РРЦ с НДС]]*$U$1</f>
        <v>1857.096</v>
      </c>
      <c r="S266" s="1">
        <f t="array" ref="S266">Профильные_системы[[#This Row],["0" НДС]]-Профильные_системы[[#This Row],["0" НДС]]*$U$1</f>
        <v>1547.58</v>
      </c>
    </row>
    <row r="267" spans="1:19" x14ac:dyDescent="0.25">
      <c r="A267" s="1" t="s">
        <v>104</v>
      </c>
      <c r="B267" s="1" t="s">
        <v>152</v>
      </c>
      <c r="C267" s="1" t="s">
        <v>163</v>
      </c>
      <c r="D267">
        <v>6994.45</v>
      </c>
      <c r="E267">
        <v>7344.1680000000006</v>
      </c>
      <c r="F267">
        <v>6120.14</v>
      </c>
      <c r="K267" s="364">
        <f t="array" ref="K267">Профильные_системы[[#This Row],[РРЦ Без НДС]]-Профильные_системы[[#This Row],[РРЦ Без НДС]]*$N$1</f>
        <v>6994.45</v>
      </c>
      <c r="L267" s="364">
        <f t="array" ref="L267">Профильные_системы[[#This Row],[РРЦ с НДС]]-Профильные_системы[[#This Row],[РРЦ с НДС]]*$N$1</f>
        <v>7344.1680000000006</v>
      </c>
      <c r="M267" s="364">
        <f t="array" ref="M267">Профильные_системы[[#This Row],["0" НДС]]-Профильные_системы[[#This Row],["0" НДС]]*$N$1</f>
        <v>6120.14</v>
      </c>
      <c r="Q267">
        <f t="array" ref="Q267">Профильные_системы[[#This Row],[РРЦ Без НДС]]-Профильные_системы[[#This Row],[РРЦ Без НДС]]*$U$1</f>
        <v>6994.45</v>
      </c>
      <c r="R267">
        <f t="array" ref="R267">Профильные_системы[[#This Row],[РРЦ с НДС]]-Профильные_системы[[#This Row],[РРЦ с НДС]]*$U$1</f>
        <v>7344.1680000000006</v>
      </c>
      <c r="S267" s="1">
        <f t="array" ref="S267">Профильные_системы[[#This Row],["0" НДС]]-Профильные_системы[[#This Row],["0" НДС]]*$U$1</f>
        <v>6120.14</v>
      </c>
    </row>
    <row r="268" spans="1:19" x14ac:dyDescent="0.25">
      <c r="A268" s="1" t="s">
        <v>99</v>
      </c>
      <c r="B268" s="1" t="s">
        <v>152</v>
      </c>
      <c r="C268" s="1" t="s">
        <v>1987</v>
      </c>
      <c r="D268">
        <v>3625.39</v>
      </c>
      <c r="E268">
        <v>3806.6639999999998</v>
      </c>
      <c r="F268">
        <v>3172.22</v>
      </c>
      <c r="K268" s="364">
        <f t="array" ref="K268">Профильные_системы[[#This Row],[РРЦ Без НДС]]-Профильные_системы[[#This Row],[РРЦ Без НДС]]*$N$1</f>
        <v>3625.39</v>
      </c>
      <c r="L268" s="364">
        <f t="array" ref="L268">Профильные_системы[[#This Row],[РРЦ с НДС]]-Профильные_системы[[#This Row],[РРЦ с НДС]]*$N$1</f>
        <v>3806.6639999999998</v>
      </c>
      <c r="M268" s="364">
        <f t="array" ref="M268">Профильные_системы[[#This Row],["0" НДС]]-Профильные_системы[[#This Row],["0" НДС]]*$N$1</f>
        <v>3172.22</v>
      </c>
      <c r="Q268">
        <f t="array" ref="Q268">Профильные_системы[[#This Row],[РРЦ Без НДС]]-Профильные_системы[[#This Row],[РРЦ Без НДС]]*$U$1</f>
        <v>3625.39</v>
      </c>
      <c r="R268">
        <f t="array" ref="R268">Профильные_системы[[#This Row],[РРЦ с НДС]]-Профильные_системы[[#This Row],[РРЦ с НДС]]*$U$1</f>
        <v>3806.6639999999998</v>
      </c>
      <c r="S268" s="1">
        <f t="array" ref="S268">Профильные_системы[[#This Row],["0" НДС]]-Профильные_системы[[#This Row],["0" НДС]]*$U$1</f>
        <v>3172.22</v>
      </c>
    </row>
    <row r="269" spans="1:19" x14ac:dyDescent="0.25">
      <c r="A269" s="1" t="s">
        <v>110</v>
      </c>
      <c r="B269" s="1" t="s">
        <v>152</v>
      </c>
      <c r="C269" s="1" t="s">
        <v>2186</v>
      </c>
      <c r="D269">
        <v>3228.4</v>
      </c>
      <c r="E269">
        <v>3389.8199999999997</v>
      </c>
      <c r="F269">
        <v>2824.85</v>
      </c>
      <c r="K269" s="364">
        <f t="array" ref="K269">Профильные_системы[[#This Row],[РРЦ Без НДС]]-Профильные_системы[[#This Row],[РРЦ Без НДС]]*$N$1</f>
        <v>3228.4</v>
      </c>
      <c r="L269" s="364">
        <f t="array" ref="L269">Профильные_системы[[#This Row],[РРЦ с НДС]]-Профильные_системы[[#This Row],[РРЦ с НДС]]*$N$1</f>
        <v>3389.8199999999997</v>
      </c>
      <c r="M269" s="364">
        <f t="array" ref="M269">Профильные_системы[[#This Row],["0" НДС]]-Профильные_системы[[#This Row],["0" НДС]]*$N$1</f>
        <v>2824.85</v>
      </c>
      <c r="Q269">
        <f t="array" ref="Q269">Профильные_системы[[#This Row],[РРЦ Без НДС]]-Профильные_системы[[#This Row],[РРЦ Без НДС]]*$U$1</f>
        <v>3228.4</v>
      </c>
      <c r="R269">
        <f t="array" ref="R269">Профильные_системы[[#This Row],[РРЦ с НДС]]-Профильные_системы[[#This Row],[РРЦ с НДС]]*$U$1</f>
        <v>3389.8199999999997</v>
      </c>
      <c r="S269" s="1">
        <f t="array" ref="S269">Профильные_системы[[#This Row],["0" НДС]]-Профильные_системы[[#This Row],["0" НДС]]*$U$1</f>
        <v>2824.85</v>
      </c>
    </row>
    <row r="270" spans="1:19" x14ac:dyDescent="0.25">
      <c r="A270" s="1" t="s">
        <v>91</v>
      </c>
      <c r="B270" s="1" t="s">
        <v>152</v>
      </c>
      <c r="C270" s="1" t="s">
        <v>1988</v>
      </c>
      <c r="D270">
        <v>3295.8</v>
      </c>
      <c r="E270">
        <v>3460.596</v>
      </c>
      <c r="F270">
        <v>2883.83</v>
      </c>
      <c r="K270" s="364">
        <f t="array" ref="K270">Профильные_системы[[#This Row],[РРЦ Без НДС]]-Профильные_системы[[#This Row],[РРЦ Без НДС]]*$N$1</f>
        <v>3295.8</v>
      </c>
      <c r="L270" s="364">
        <f t="array" ref="L270">Профильные_системы[[#This Row],[РРЦ с НДС]]-Профильные_системы[[#This Row],[РРЦ с НДС]]*$N$1</f>
        <v>3460.596</v>
      </c>
      <c r="M270" s="364">
        <f t="array" ref="M270">Профильные_системы[[#This Row],["0" НДС]]-Профильные_системы[[#This Row],["0" НДС]]*$N$1</f>
        <v>2883.83</v>
      </c>
      <c r="Q270">
        <f t="array" ref="Q270">Профильные_системы[[#This Row],[РРЦ Без НДС]]-Профильные_системы[[#This Row],[РРЦ Без НДС]]*$U$1</f>
        <v>3295.8</v>
      </c>
      <c r="R270">
        <f t="array" ref="R270">Профильные_системы[[#This Row],[РРЦ с НДС]]-Профильные_системы[[#This Row],[РРЦ с НДС]]*$U$1</f>
        <v>3460.596</v>
      </c>
      <c r="S270" s="1">
        <f t="array" ref="S270">Профильные_системы[[#This Row],["0" НДС]]-Профильные_системы[[#This Row],["0" НДС]]*$U$1</f>
        <v>2883.83</v>
      </c>
    </row>
    <row r="271" spans="1:19" x14ac:dyDescent="0.25">
      <c r="A271" s="1" t="s">
        <v>116</v>
      </c>
      <c r="B271" s="1" t="s">
        <v>152</v>
      </c>
      <c r="C271" s="1" t="s">
        <v>1989</v>
      </c>
      <c r="D271">
        <v>2438.94</v>
      </c>
      <c r="E271">
        <v>2560.884</v>
      </c>
      <c r="F271">
        <v>2134.0700000000002</v>
      </c>
      <c r="K271" s="364">
        <f t="array" ref="K271">Профильные_системы[[#This Row],[РРЦ Без НДС]]-Профильные_системы[[#This Row],[РРЦ Без НДС]]*$N$1</f>
        <v>2438.94</v>
      </c>
      <c r="L271" s="364">
        <f t="array" ref="L271">Профильные_системы[[#This Row],[РРЦ с НДС]]-Профильные_системы[[#This Row],[РРЦ с НДС]]*$N$1</f>
        <v>2560.884</v>
      </c>
      <c r="M271" s="364">
        <f t="array" ref="M271">Профильные_системы[[#This Row],["0" НДС]]-Профильные_системы[[#This Row],["0" НДС]]*$N$1</f>
        <v>2134.0700000000002</v>
      </c>
      <c r="Q271">
        <f t="array" ref="Q271">Профильные_системы[[#This Row],[РРЦ Без НДС]]-Профильные_системы[[#This Row],[РРЦ Без НДС]]*$U$1</f>
        <v>2438.94</v>
      </c>
      <c r="R271">
        <f t="array" ref="R271">Профильные_системы[[#This Row],[РРЦ с НДС]]-Профильные_системы[[#This Row],[РРЦ с НДС]]*$U$1</f>
        <v>2560.884</v>
      </c>
      <c r="S271" s="1">
        <f t="array" ref="S271">Профильные_системы[[#This Row],["0" НДС]]-Профильные_системы[[#This Row],["0" НДС]]*$U$1</f>
        <v>2134.0700000000002</v>
      </c>
    </row>
    <row r="272" spans="1:19" x14ac:dyDescent="0.25">
      <c r="A272" s="1" t="s">
        <v>120</v>
      </c>
      <c r="B272" s="1" t="s">
        <v>152</v>
      </c>
      <c r="C272" s="1" t="s">
        <v>1990</v>
      </c>
      <c r="D272">
        <v>2195.0500000000002</v>
      </c>
      <c r="E272">
        <v>2304.8040000000001</v>
      </c>
      <c r="F272">
        <v>1920.67</v>
      </c>
      <c r="K272" s="364">
        <f t="array" ref="K272">Профильные_системы[[#This Row],[РРЦ Без НДС]]-Профильные_системы[[#This Row],[РРЦ Без НДС]]*$N$1</f>
        <v>2195.0500000000002</v>
      </c>
      <c r="L272" s="364">
        <f t="array" ref="L272">Профильные_системы[[#This Row],[РРЦ с НДС]]-Профильные_системы[[#This Row],[РРЦ с НДС]]*$N$1</f>
        <v>2304.8040000000001</v>
      </c>
      <c r="M272" s="364">
        <f t="array" ref="M272">Профильные_системы[[#This Row],["0" НДС]]-Профильные_системы[[#This Row],["0" НДС]]*$N$1</f>
        <v>1920.67</v>
      </c>
      <c r="Q272">
        <f t="array" ref="Q272">Профильные_системы[[#This Row],[РРЦ Без НДС]]-Профильные_системы[[#This Row],[РРЦ Без НДС]]*$U$1</f>
        <v>2195.0500000000002</v>
      </c>
      <c r="R272">
        <f t="array" ref="R272">Профильные_системы[[#This Row],[РРЦ с НДС]]-Профильные_системы[[#This Row],[РРЦ с НДС]]*$U$1</f>
        <v>2304.8040000000001</v>
      </c>
      <c r="S272" s="1">
        <f t="array" ref="S272">Профильные_системы[[#This Row],["0" НДС]]-Профильные_системы[[#This Row],["0" НДС]]*$U$1</f>
        <v>1920.67</v>
      </c>
    </row>
    <row r="273" spans="1:19" x14ac:dyDescent="0.25">
      <c r="A273" s="1" t="s">
        <v>382</v>
      </c>
      <c r="B273" s="1" t="s">
        <v>152</v>
      </c>
      <c r="C273" s="1" t="s">
        <v>1991</v>
      </c>
      <c r="D273">
        <v>7176.7</v>
      </c>
      <c r="E273">
        <v>7535.5319999999992</v>
      </c>
      <c r="F273">
        <v>6279.61</v>
      </c>
      <c r="K273" s="364">
        <f t="array" ref="K273">Профильные_системы[[#This Row],[РРЦ Без НДС]]-Профильные_системы[[#This Row],[РРЦ Без НДС]]*$N$1</f>
        <v>7176.7</v>
      </c>
      <c r="L273" s="364">
        <f t="array" ref="L273">Профильные_системы[[#This Row],[РРЦ с НДС]]-Профильные_системы[[#This Row],[РРЦ с НДС]]*$N$1</f>
        <v>7535.5319999999992</v>
      </c>
      <c r="M273" s="364">
        <f t="array" ref="M273">Профильные_системы[[#This Row],["0" НДС]]-Профильные_системы[[#This Row],["0" НДС]]*$N$1</f>
        <v>6279.61</v>
      </c>
      <c r="Q273">
        <f t="array" ref="Q273">Профильные_системы[[#This Row],[РРЦ Без НДС]]-Профильные_системы[[#This Row],[РРЦ Без НДС]]*$U$1</f>
        <v>7176.7</v>
      </c>
      <c r="R273">
        <f t="array" ref="R273">Профильные_системы[[#This Row],[РРЦ с НДС]]-Профильные_системы[[#This Row],[РРЦ с НДС]]*$U$1</f>
        <v>7535.5319999999992</v>
      </c>
      <c r="S273" s="1">
        <f t="array" ref="S273">Профильные_системы[[#This Row],["0" НДС]]-Профильные_системы[[#This Row],["0" НДС]]*$U$1</f>
        <v>6279.61</v>
      </c>
    </row>
    <row r="274" spans="1:19" x14ac:dyDescent="0.25">
      <c r="A274" s="1" t="s">
        <v>41</v>
      </c>
      <c r="B274" s="1" t="s">
        <v>152</v>
      </c>
      <c r="C274" s="1" t="s">
        <v>1992</v>
      </c>
      <c r="D274">
        <v>2629.08</v>
      </c>
      <c r="E274">
        <v>2760.54</v>
      </c>
      <c r="F274">
        <v>2300.4499999999998</v>
      </c>
      <c r="K274" s="364">
        <f t="array" ref="K274">Профильные_системы[[#This Row],[РРЦ Без НДС]]-Профильные_системы[[#This Row],[РРЦ Без НДС]]*$N$1</f>
        <v>2629.08</v>
      </c>
      <c r="L274" s="364">
        <f t="array" ref="L274">Профильные_системы[[#This Row],[РРЦ с НДС]]-Профильные_системы[[#This Row],[РРЦ с НДС]]*$N$1</f>
        <v>2760.54</v>
      </c>
      <c r="M274" s="364">
        <f t="array" ref="M274">Профильные_системы[[#This Row],["0" НДС]]-Профильные_системы[[#This Row],["0" НДС]]*$N$1</f>
        <v>2300.4499999999998</v>
      </c>
      <c r="Q274">
        <f t="array" ref="Q274">Профильные_системы[[#This Row],[РРЦ Без НДС]]-Профильные_системы[[#This Row],[РРЦ Без НДС]]*$U$1</f>
        <v>2629.08</v>
      </c>
      <c r="R274">
        <f t="array" ref="R274">Профильные_системы[[#This Row],[РРЦ с НДС]]-Профильные_системы[[#This Row],[РРЦ с НДС]]*$U$1</f>
        <v>2760.54</v>
      </c>
      <c r="S274" s="1">
        <f t="array" ref="S274">Профильные_системы[[#This Row],["0" НДС]]-Профильные_системы[[#This Row],["0" НДС]]*$U$1</f>
        <v>2300.4499999999998</v>
      </c>
    </row>
    <row r="275" spans="1:19" x14ac:dyDescent="0.25">
      <c r="A275" s="1" t="s">
        <v>124</v>
      </c>
      <c r="B275" s="1" t="s">
        <v>152</v>
      </c>
      <c r="C275" s="1" t="s">
        <v>1866</v>
      </c>
      <c r="D275">
        <v>1597.37</v>
      </c>
      <c r="E275">
        <v>1677.24</v>
      </c>
      <c r="F275">
        <v>1397.7</v>
      </c>
      <c r="K275" s="364">
        <f t="array" ref="K275">Профильные_системы[[#This Row],[РРЦ Без НДС]]-Профильные_системы[[#This Row],[РРЦ Без НДС]]*$N$1</f>
        <v>1597.37</v>
      </c>
      <c r="L275" s="364">
        <f t="array" ref="L275">Профильные_системы[[#This Row],[РРЦ с НДС]]-Профильные_системы[[#This Row],[РРЦ с НДС]]*$N$1</f>
        <v>1677.24</v>
      </c>
      <c r="M275" s="364">
        <f t="array" ref="M275">Профильные_системы[[#This Row],["0" НДС]]-Профильные_системы[[#This Row],["0" НДС]]*$N$1</f>
        <v>1397.7</v>
      </c>
      <c r="Q275">
        <f t="array" ref="Q275">Профильные_системы[[#This Row],[РРЦ Без НДС]]-Профильные_системы[[#This Row],[РРЦ Без НДС]]*$U$1</f>
        <v>1597.37</v>
      </c>
      <c r="R275">
        <f t="array" ref="R275">Профильные_системы[[#This Row],[РРЦ с НДС]]-Профильные_системы[[#This Row],[РРЦ с НДС]]*$U$1</f>
        <v>1677.24</v>
      </c>
      <c r="S275" s="1">
        <f t="array" ref="S275">Профильные_системы[[#This Row],["0" НДС]]-Профильные_системы[[#This Row],["0" НДС]]*$U$1</f>
        <v>1397.7</v>
      </c>
    </row>
    <row r="276" spans="1:19" x14ac:dyDescent="0.25">
      <c r="A276" s="1" t="s">
        <v>126</v>
      </c>
      <c r="B276" s="1" t="s">
        <v>152</v>
      </c>
      <c r="C276" s="1" t="s">
        <v>1993</v>
      </c>
      <c r="D276">
        <v>3228.4</v>
      </c>
      <c r="E276">
        <v>3389.8199999999997</v>
      </c>
      <c r="F276">
        <v>2824.85</v>
      </c>
      <c r="K276" s="364">
        <f t="array" ref="K276">Профильные_системы[[#This Row],[РРЦ Без НДС]]-Профильные_системы[[#This Row],[РРЦ Без НДС]]*$N$1</f>
        <v>3228.4</v>
      </c>
      <c r="L276" s="364">
        <f t="array" ref="L276">Профильные_системы[[#This Row],[РРЦ с НДС]]-Профильные_системы[[#This Row],[РРЦ с НДС]]*$N$1</f>
        <v>3389.8199999999997</v>
      </c>
      <c r="M276" s="364">
        <f t="array" ref="M276">Профильные_системы[[#This Row],["0" НДС]]-Профильные_системы[[#This Row],["0" НДС]]*$N$1</f>
        <v>2824.85</v>
      </c>
      <c r="Q276">
        <f t="array" ref="Q276">Профильные_системы[[#This Row],[РРЦ Без НДС]]-Профильные_системы[[#This Row],[РРЦ Без НДС]]*$U$1</f>
        <v>3228.4</v>
      </c>
      <c r="R276">
        <f t="array" ref="R276">Профильные_системы[[#This Row],[РРЦ с НДС]]-Профильные_системы[[#This Row],[РРЦ с НДС]]*$U$1</f>
        <v>3389.8199999999997</v>
      </c>
      <c r="S276" s="1">
        <f t="array" ref="S276">Профильные_системы[[#This Row],["0" НДС]]-Профильные_системы[[#This Row],["0" НДС]]*$U$1</f>
        <v>2824.85</v>
      </c>
    </row>
    <row r="277" spans="1:19" x14ac:dyDescent="0.25">
      <c r="A277" s="1" t="s">
        <v>51</v>
      </c>
      <c r="B277" s="1" t="s">
        <v>152</v>
      </c>
      <c r="C277" s="1" t="s">
        <v>1994</v>
      </c>
      <c r="D277">
        <v>4643.7299999999996</v>
      </c>
      <c r="E277">
        <v>4875.9120000000003</v>
      </c>
      <c r="F277">
        <v>4063.26</v>
      </c>
      <c r="K277" s="364">
        <f t="array" ref="K277">Профильные_системы[[#This Row],[РРЦ Без НДС]]-Профильные_системы[[#This Row],[РРЦ Без НДС]]*$N$1</f>
        <v>4643.7299999999996</v>
      </c>
      <c r="L277" s="364">
        <f t="array" ref="L277">Профильные_системы[[#This Row],[РРЦ с НДС]]-Профильные_системы[[#This Row],[РРЦ с НДС]]*$N$1</f>
        <v>4875.9120000000003</v>
      </c>
      <c r="M277" s="364">
        <f t="array" ref="M277">Профильные_системы[[#This Row],["0" НДС]]-Профильные_системы[[#This Row],["0" НДС]]*$N$1</f>
        <v>4063.26</v>
      </c>
      <c r="Q277">
        <f t="array" ref="Q277">Профильные_системы[[#This Row],[РРЦ Без НДС]]-Профильные_системы[[#This Row],[РРЦ Без НДС]]*$U$1</f>
        <v>4643.7299999999996</v>
      </c>
      <c r="R277">
        <f t="array" ref="R277">Профильные_системы[[#This Row],[РРЦ с НДС]]-Профильные_системы[[#This Row],[РРЦ с НДС]]*$U$1</f>
        <v>4875.9120000000003</v>
      </c>
      <c r="S277" s="1">
        <f t="array" ref="S277">Профильные_системы[[#This Row],["0" НДС]]-Профильные_системы[[#This Row],["0" НДС]]*$U$1</f>
        <v>4063.26</v>
      </c>
    </row>
    <row r="278" spans="1:19" x14ac:dyDescent="0.25">
      <c r="A278" s="1" t="s">
        <v>129</v>
      </c>
      <c r="B278" s="1" t="s">
        <v>152</v>
      </c>
      <c r="C278" s="1" t="s">
        <v>1995</v>
      </c>
      <c r="D278">
        <v>2209.34</v>
      </c>
      <c r="E278">
        <v>2319.8040000000001</v>
      </c>
      <c r="F278">
        <v>1933.17</v>
      </c>
      <c r="K278" s="364">
        <f t="array" ref="K278">Профильные_системы[[#This Row],[РРЦ Без НДС]]-Профильные_системы[[#This Row],[РРЦ Без НДС]]*$N$1</f>
        <v>2209.34</v>
      </c>
      <c r="L278" s="364">
        <f t="array" ref="L278">Профильные_системы[[#This Row],[РРЦ с НДС]]-Профильные_системы[[#This Row],[РРЦ с НДС]]*$N$1</f>
        <v>2319.8040000000001</v>
      </c>
      <c r="M278" s="364">
        <f t="array" ref="M278">Профильные_системы[[#This Row],["0" НДС]]-Профильные_системы[[#This Row],["0" НДС]]*$N$1</f>
        <v>1933.17</v>
      </c>
      <c r="Q278">
        <f t="array" ref="Q278">Профильные_системы[[#This Row],[РРЦ Без НДС]]-Профильные_системы[[#This Row],[РРЦ Без НДС]]*$U$1</f>
        <v>2209.34</v>
      </c>
      <c r="R278">
        <f t="array" ref="R278">Профильные_системы[[#This Row],[РРЦ с НДС]]-Профильные_системы[[#This Row],[РРЦ с НДС]]*$U$1</f>
        <v>2319.8040000000001</v>
      </c>
      <c r="S278" s="1">
        <f t="array" ref="S278">Профильные_системы[[#This Row],["0" НДС]]-Профильные_системы[[#This Row],["0" НДС]]*$U$1</f>
        <v>1933.17</v>
      </c>
    </row>
    <row r="279" spans="1:19" x14ac:dyDescent="0.25">
      <c r="A279" s="1" t="s">
        <v>136</v>
      </c>
      <c r="B279" s="1" t="s">
        <v>152</v>
      </c>
      <c r="C279" s="1" t="s">
        <v>1996</v>
      </c>
      <c r="D279">
        <v>3088.08</v>
      </c>
      <c r="E279">
        <v>3242.4840000000004</v>
      </c>
      <c r="F279">
        <v>2702.07</v>
      </c>
      <c r="K279" s="364">
        <f t="array" ref="K279">Профильные_системы[[#This Row],[РРЦ Без НДС]]-Профильные_системы[[#This Row],[РРЦ Без НДС]]*$N$1</f>
        <v>3088.08</v>
      </c>
      <c r="L279" s="364">
        <f t="array" ref="L279">Профильные_системы[[#This Row],[РРЦ с НДС]]-Профильные_системы[[#This Row],[РРЦ с НДС]]*$N$1</f>
        <v>3242.4840000000004</v>
      </c>
      <c r="M279" s="364">
        <f t="array" ref="M279">Профильные_системы[[#This Row],["0" НДС]]-Профильные_системы[[#This Row],["0" НДС]]*$N$1</f>
        <v>2702.07</v>
      </c>
      <c r="Q279">
        <f t="array" ref="Q279">Профильные_системы[[#This Row],[РРЦ Без НДС]]-Профильные_системы[[#This Row],[РРЦ Без НДС]]*$U$1</f>
        <v>3088.08</v>
      </c>
      <c r="R279">
        <f t="array" ref="R279">Профильные_системы[[#This Row],[РРЦ с НДС]]-Профильные_системы[[#This Row],[РРЦ с НДС]]*$U$1</f>
        <v>3242.4840000000004</v>
      </c>
      <c r="S279" s="1">
        <f t="array" ref="S279">Профильные_системы[[#This Row],["0" НДС]]-Профильные_системы[[#This Row],["0" НДС]]*$U$1</f>
        <v>2702.07</v>
      </c>
    </row>
    <row r="280" spans="1:19" x14ac:dyDescent="0.25">
      <c r="A280" s="1" t="s">
        <v>144</v>
      </c>
      <c r="B280" s="1" t="s">
        <v>152</v>
      </c>
      <c r="C280" s="1" t="s">
        <v>2138</v>
      </c>
      <c r="D280">
        <v>3958.34</v>
      </c>
      <c r="E280">
        <v>4156.26</v>
      </c>
      <c r="F280">
        <v>3463.55</v>
      </c>
      <c r="K280" s="364">
        <f t="array" ref="K280">Профильные_системы[[#This Row],[РРЦ Без НДС]]-Профильные_системы[[#This Row],[РРЦ Без НДС]]*$N$1</f>
        <v>3958.34</v>
      </c>
      <c r="L280" s="364">
        <f t="array" ref="L280">Профильные_системы[[#This Row],[РРЦ с НДС]]-Профильные_системы[[#This Row],[РРЦ с НДС]]*$N$1</f>
        <v>4156.26</v>
      </c>
      <c r="M280" s="364">
        <f t="array" ref="M280">Профильные_системы[[#This Row],["0" НДС]]-Профильные_системы[[#This Row],["0" НДС]]*$N$1</f>
        <v>3463.55</v>
      </c>
      <c r="Q280">
        <f t="array" ref="Q280">Профильные_системы[[#This Row],[РРЦ Без НДС]]-Профильные_системы[[#This Row],[РРЦ Без НДС]]*$U$1</f>
        <v>3958.34</v>
      </c>
      <c r="R280">
        <f t="array" ref="R280">Профильные_системы[[#This Row],[РРЦ с НДС]]-Профильные_системы[[#This Row],[РРЦ с НДС]]*$U$1</f>
        <v>4156.26</v>
      </c>
      <c r="S280" s="1">
        <f t="array" ref="S280">Профильные_системы[[#This Row],["0" НДС]]-Профильные_системы[[#This Row],["0" НДС]]*$U$1</f>
        <v>3463.55</v>
      </c>
    </row>
    <row r="281" spans="1:19" x14ac:dyDescent="0.25">
      <c r="A281" s="1" t="s">
        <v>82</v>
      </c>
      <c r="B281" s="1" t="s">
        <v>152</v>
      </c>
      <c r="C281" s="1" t="s">
        <v>2139</v>
      </c>
      <c r="D281">
        <v>1768.66</v>
      </c>
      <c r="E281">
        <v>1857.096</v>
      </c>
      <c r="F281">
        <v>1547.58</v>
      </c>
      <c r="K281" s="364">
        <f t="array" ref="K281">Профильные_системы[[#This Row],[РРЦ Без НДС]]-Профильные_системы[[#This Row],[РРЦ Без НДС]]*$N$1</f>
        <v>1768.66</v>
      </c>
      <c r="L281" s="364">
        <f t="array" ref="L281">Профильные_системы[[#This Row],[РРЦ с НДС]]-Профильные_системы[[#This Row],[РРЦ с НДС]]*$N$1</f>
        <v>1857.096</v>
      </c>
      <c r="M281" s="364">
        <f t="array" ref="M281">Профильные_системы[[#This Row],["0" НДС]]-Профильные_системы[[#This Row],["0" НДС]]*$N$1</f>
        <v>1547.58</v>
      </c>
      <c r="Q281">
        <f t="array" ref="Q281">Профильные_системы[[#This Row],[РРЦ Без НДС]]-Профильные_системы[[#This Row],[РРЦ Без НДС]]*$U$1</f>
        <v>1768.66</v>
      </c>
      <c r="R281">
        <f t="array" ref="R281">Профильные_системы[[#This Row],[РРЦ с НДС]]-Профильные_системы[[#This Row],[РРЦ с НДС]]*$U$1</f>
        <v>1857.096</v>
      </c>
      <c r="S281" s="1">
        <f t="array" ref="S281">Профильные_системы[[#This Row],["0" НДС]]-Профильные_системы[[#This Row],["0" НДС]]*$U$1</f>
        <v>1547.58</v>
      </c>
    </row>
    <row r="282" spans="1:19" x14ac:dyDescent="0.25">
      <c r="A282" s="1" t="s">
        <v>99</v>
      </c>
      <c r="B282" s="1" t="s">
        <v>28</v>
      </c>
      <c r="C282" s="1" t="s">
        <v>1997</v>
      </c>
      <c r="D282">
        <v>3262.85</v>
      </c>
      <c r="E282">
        <v>3425.9879999999998</v>
      </c>
      <c r="F282">
        <v>2854.99</v>
      </c>
      <c r="K282" s="364">
        <f t="array" ref="K282">Профильные_системы[[#This Row],[РРЦ Без НДС]]-Профильные_системы[[#This Row],[РРЦ Без НДС]]*$N$1</f>
        <v>3262.85</v>
      </c>
      <c r="L282" s="364">
        <f t="array" ref="L282">Профильные_системы[[#This Row],[РРЦ с НДС]]-Профильные_системы[[#This Row],[РРЦ с НДС]]*$N$1</f>
        <v>3425.9879999999998</v>
      </c>
      <c r="M282" s="364">
        <f t="array" ref="M282">Профильные_системы[[#This Row],["0" НДС]]-Профильные_системы[[#This Row],["0" НДС]]*$N$1</f>
        <v>2854.99</v>
      </c>
      <c r="Q282">
        <f t="array" ref="Q282">Профильные_системы[[#This Row],[РРЦ Без НДС]]-Профильные_системы[[#This Row],[РРЦ Без НДС]]*$U$1</f>
        <v>3262.85</v>
      </c>
      <c r="R282">
        <f t="array" ref="R282">Профильные_системы[[#This Row],[РРЦ с НДС]]-Профильные_системы[[#This Row],[РРЦ с НДС]]*$U$1</f>
        <v>3425.9879999999998</v>
      </c>
      <c r="S282" s="1">
        <f t="array" ref="S282">Профильные_системы[[#This Row],["0" НДС]]-Профильные_системы[[#This Row],["0" НДС]]*$U$1</f>
        <v>2854.99</v>
      </c>
    </row>
    <row r="283" spans="1:19" x14ac:dyDescent="0.25">
      <c r="A283" s="1" t="s">
        <v>104</v>
      </c>
      <c r="B283" s="1" t="s">
        <v>28</v>
      </c>
      <c r="C283" s="1" t="s">
        <v>1328</v>
      </c>
      <c r="D283">
        <v>6295.01</v>
      </c>
      <c r="E283">
        <v>6609.7560000000003</v>
      </c>
      <c r="F283">
        <v>5508.13</v>
      </c>
      <c r="K283" s="364">
        <f t="array" ref="K283">Профильные_системы[[#This Row],[РРЦ Без НДС]]-Профильные_системы[[#This Row],[РРЦ Без НДС]]*$N$1</f>
        <v>6295.01</v>
      </c>
      <c r="L283" s="364">
        <f t="array" ref="L283">Профильные_системы[[#This Row],[РРЦ с НДС]]-Профильные_системы[[#This Row],[РРЦ с НДС]]*$N$1</f>
        <v>6609.7560000000003</v>
      </c>
      <c r="M283" s="364">
        <f t="array" ref="M283">Профильные_системы[[#This Row],["0" НДС]]-Профильные_системы[[#This Row],["0" НДС]]*$N$1</f>
        <v>5508.13</v>
      </c>
      <c r="Q283">
        <f t="array" ref="Q283">Профильные_системы[[#This Row],[РРЦ Без НДС]]-Профильные_системы[[#This Row],[РРЦ Без НДС]]*$U$1</f>
        <v>6295.01</v>
      </c>
      <c r="R283">
        <f t="array" ref="R283">Профильные_системы[[#This Row],[РРЦ с НДС]]-Профильные_системы[[#This Row],[РРЦ с НДС]]*$U$1</f>
        <v>6609.7560000000003</v>
      </c>
      <c r="S283" s="1">
        <f t="array" ref="S283">Профильные_системы[[#This Row],["0" НДС]]-Профильные_системы[[#This Row],["0" НДС]]*$U$1</f>
        <v>5508.13</v>
      </c>
    </row>
    <row r="284" spans="1:19" x14ac:dyDescent="0.25">
      <c r="A284" s="1" t="s">
        <v>110</v>
      </c>
      <c r="B284" s="1" t="s">
        <v>28</v>
      </c>
      <c r="C284" s="1" t="s">
        <v>1998</v>
      </c>
      <c r="D284">
        <v>2905.56</v>
      </c>
      <c r="E284">
        <v>3050.8440000000001</v>
      </c>
      <c r="F284">
        <v>2542.37</v>
      </c>
      <c r="K284" s="364">
        <f t="array" ref="K284">Профильные_системы[[#This Row],[РРЦ Без НДС]]-Профильные_системы[[#This Row],[РРЦ Без НДС]]*$N$1</f>
        <v>2905.56</v>
      </c>
      <c r="L284" s="364">
        <f t="array" ref="L284">Профильные_системы[[#This Row],[РРЦ с НДС]]-Профильные_системы[[#This Row],[РРЦ с НДС]]*$N$1</f>
        <v>3050.8440000000001</v>
      </c>
      <c r="M284" s="364">
        <f t="array" ref="M284">Профильные_системы[[#This Row],["0" НДС]]-Профильные_системы[[#This Row],["0" НДС]]*$N$1</f>
        <v>2542.37</v>
      </c>
      <c r="Q284">
        <f t="array" ref="Q284">Профильные_системы[[#This Row],[РРЦ Без НДС]]-Профильные_системы[[#This Row],[РРЦ Без НДС]]*$U$1</f>
        <v>2905.56</v>
      </c>
      <c r="R284">
        <f t="array" ref="R284">Профильные_системы[[#This Row],[РРЦ с НДС]]-Профильные_системы[[#This Row],[РРЦ с НДС]]*$U$1</f>
        <v>3050.8440000000001</v>
      </c>
      <c r="S284" s="1">
        <f t="array" ref="S284">Профильные_системы[[#This Row],["0" НДС]]-Профильные_системы[[#This Row],["0" НДС]]*$U$1</f>
        <v>2542.37</v>
      </c>
    </row>
    <row r="285" spans="1:19" x14ac:dyDescent="0.25">
      <c r="A285" s="1" t="s">
        <v>91</v>
      </c>
      <c r="B285" s="1" t="s">
        <v>28</v>
      </c>
      <c r="C285" s="1" t="s">
        <v>1999</v>
      </c>
      <c r="D285">
        <v>2966.22</v>
      </c>
      <c r="E285">
        <v>3114.5280000000002</v>
      </c>
      <c r="F285">
        <v>2595.44</v>
      </c>
      <c r="K285" s="364">
        <f t="array" ref="K285">Профильные_системы[[#This Row],[РРЦ Без НДС]]-Профильные_системы[[#This Row],[РРЦ Без НДС]]*$N$1</f>
        <v>2966.22</v>
      </c>
      <c r="L285" s="364">
        <f t="array" ref="L285">Профильные_системы[[#This Row],[РРЦ с НДС]]-Профильные_системы[[#This Row],[РРЦ с НДС]]*$N$1</f>
        <v>3114.5280000000002</v>
      </c>
      <c r="M285" s="364">
        <f t="array" ref="M285">Профильные_системы[[#This Row],["0" НДС]]-Профильные_системы[[#This Row],["0" НДС]]*$N$1</f>
        <v>2595.44</v>
      </c>
      <c r="Q285">
        <f t="array" ref="Q285">Профильные_системы[[#This Row],[РРЦ Без НДС]]-Профильные_системы[[#This Row],[РРЦ Без НДС]]*$U$1</f>
        <v>2966.22</v>
      </c>
      <c r="R285">
        <f t="array" ref="R285">Профильные_системы[[#This Row],[РРЦ с НДС]]-Профильные_системы[[#This Row],[РРЦ с НДС]]*$U$1</f>
        <v>3114.5280000000002</v>
      </c>
      <c r="S285" s="1">
        <f t="array" ref="S285">Профильные_системы[[#This Row],["0" НДС]]-Профильные_системы[[#This Row],["0" НДС]]*$U$1</f>
        <v>2595.44</v>
      </c>
    </row>
    <row r="286" spans="1:19" x14ac:dyDescent="0.25">
      <c r="A286" s="1" t="s">
        <v>116</v>
      </c>
      <c r="B286" s="1" t="s">
        <v>28</v>
      </c>
      <c r="C286" s="1" t="s">
        <v>2000</v>
      </c>
      <c r="D286">
        <v>2195.0500000000002</v>
      </c>
      <c r="E286">
        <v>2304.8040000000001</v>
      </c>
      <c r="F286">
        <v>1920.67</v>
      </c>
      <c r="K286" s="364">
        <f t="array" ref="K286">Профильные_системы[[#This Row],[РРЦ Без НДС]]-Профильные_системы[[#This Row],[РРЦ Без НДС]]*$N$1</f>
        <v>2195.0500000000002</v>
      </c>
      <c r="L286" s="364">
        <f t="array" ref="L286">Профильные_системы[[#This Row],[РРЦ с НДС]]-Профильные_системы[[#This Row],[РРЦ с НДС]]*$N$1</f>
        <v>2304.8040000000001</v>
      </c>
      <c r="M286" s="364">
        <f t="array" ref="M286">Профильные_системы[[#This Row],["0" НДС]]-Профильные_системы[[#This Row],["0" НДС]]*$N$1</f>
        <v>1920.67</v>
      </c>
      <c r="Q286">
        <f t="array" ref="Q286">Профильные_системы[[#This Row],[РРЦ Без НДС]]-Профильные_системы[[#This Row],[РРЦ Без НДС]]*$U$1</f>
        <v>2195.0500000000002</v>
      </c>
      <c r="R286">
        <f t="array" ref="R286">Профильные_системы[[#This Row],[РРЦ с НДС]]-Профильные_системы[[#This Row],[РРЦ с НДС]]*$U$1</f>
        <v>2304.8040000000001</v>
      </c>
      <c r="S286" s="1">
        <f t="array" ref="S286">Профильные_системы[[#This Row],["0" НДС]]-Профильные_системы[[#This Row],["0" НДС]]*$U$1</f>
        <v>1920.67</v>
      </c>
    </row>
    <row r="287" spans="1:19" x14ac:dyDescent="0.25">
      <c r="A287" s="1" t="s">
        <v>120</v>
      </c>
      <c r="B287" s="1" t="s">
        <v>28</v>
      </c>
      <c r="C287" s="1" t="s">
        <v>2001</v>
      </c>
      <c r="D287">
        <v>2195.0500000000002</v>
      </c>
      <c r="E287">
        <v>2304.8040000000001</v>
      </c>
      <c r="F287">
        <v>1920.67</v>
      </c>
      <c r="K287" s="364">
        <f t="array" ref="K287">Профильные_системы[[#This Row],[РРЦ Без НДС]]-Профильные_системы[[#This Row],[РРЦ Без НДС]]*$N$1</f>
        <v>2195.0500000000002</v>
      </c>
      <c r="L287" s="364">
        <f t="array" ref="L287">Профильные_системы[[#This Row],[РРЦ с НДС]]-Профильные_системы[[#This Row],[РРЦ с НДС]]*$N$1</f>
        <v>2304.8040000000001</v>
      </c>
      <c r="M287" s="364">
        <f t="array" ref="M287">Профильные_системы[[#This Row],["0" НДС]]-Профильные_системы[[#This Row],["0" НДС]]*$N$1</f>
        <v>1920.67</v>
      </c>
      <c r="Q287">
        <f t="array" ref="Q287">Профильные_системы[[#This Row],[РРЦ Без НДС]]-Профильные_системы[[#This Row],[РРЦ Без НДС]]*$U$1</f>
        <v>2195.0500000000002</v>
      </c>
      <c r="R287">
        <f t="array" ref="R287">Профильные_системы[[#This Row],[РРЦ с НДС]]-Профильные_системы[[#This Row],[РРЦ с НДС]]*$U$1</f>
        <v>2304.8040000000001</v>
      </c>
      <c r="S287" s="1">
        <f t="array" ref="S287">Профильные_системы[[#This Row],["0" НДС]]-Профильные_системы[[#This Row],["0" НДС]]*$U$1</f>
        <v>1920.67</v>
      </c>
    </row>
    <row r="288" spans="1:19" x14ac:dyDescent="0.25">
      <c r="A288" s="1" t="s">
        <v>382</v>
      </c>
      <c r="B288" s="1" t="s">
        <v>28</v>
      </c>
      <c r="C288" s="1" t="s">
        <v>2002</v>
      </c>
      <c r="D288">
        <v>6459.03</v>
      </c>
      <c r="E288">
        <v>6781.98</v>
      </c>
      <c r="F288">
        <v>5651.65</v>
      </c>
      <c r="K288" s="364">
        <f t="array" ref="K288">Профильные_системы[[#This Row],[РРЦ Без НДС]]-Профильные_системы[[#This Row],[РРЦ Без НДС]]*$N$1</f>
        <v>6459.03</v>
      </c>
      <c r="L288" s="364">
        <f t="array" ref="L288">Профильные_системы[[#This Row],[РРЦ с НДС]]-Профильные_системы[[#This Row],[РРЦ с НДС]]*$N$1</f>
        <v>6781.98</v>
      </c>
      <c r="M288" s="364">
        <f t="array" ref="M288">Профильные_системы[[#This Row],["0" НДС]]-Профильные_системы[[#This Row],["0" НДС]]*$N$1</f>
        <v>5651.65</v>
      </c>
      <c r="Q288">
        <f t="array" ref="Q288">Профильные_системы[[#This Row],[РРЦ Без НДС]]-Профильные_системы[[#This Row],[РРЦ Без НДС]]*$U$1</f>
        <v>6459.03</v>
      </c>
      <c r="R288">
        <f t="array" ref="R288">Профильные_системы[[#This Row],[РРЦ с НДС]]-Профильные_системы[[#This Row],[РРЦ с НДС]]*$U$1</f>
        <v>6781.98</v>
      </c>
      <c r="S288" s="1">
        <f t="array" ref="S288">Профильные_системы[[#This Row],["0" НДС]]-Профильные_системы[[#This Row],["0" НДС]]*$U$1</f>
        <v>5651.65</v>
      </c>
    </row>
    <row r="289" spans="1:19" x14ac:dyDescent="0.25">
      <c r="A289" s="1" t="s">
        <v>41</v>
      </c>
      <c r="B289" s="1" t="s">
        <v>28</v>
      </c>
      <c r="C289" s="1" t="s">
        <v>2003</v>
      </c>
      <c r="D289">
        <v>2366.17</v>
      </c>
      <c r="E289">
        <v>2484.48</v>
      </c>
      <c r="F289">
        <v>2070.4</v>
      </c>
      <c r="K289" s="364">
        <f t="array" ref="K289">Профильные_системы[[#This Row],[РРЦ Без НДС]]-Профильные_системы[[#This Row],[РРЦ Без НДС]]*$N$1</f>
        <v>2366.17</v>
      </c>
      <c r="L289" s="364">
        <f t="array" ref="L289">Профильные_системы[[#This Row],[РРЦ с НДС]]-Профильные_системы[[#This Row],[РРЦ с НДС]]*$N$1</f>
        <v>2484.48</v>
      </c>
      <c r="M289" s="364">
        <f t="array" ref="M289">Профильные_системы[[#This Row],["0" НДС]]-Профильные_системы[[#This Row],["0" НДС]]*$N$1</f>
        <v>2070.4</v>
      </c>
      <c r="Q289">
        <f t="array" ref="Q289">Профильные_системы[[#This Row],[РРЦ Без НДС]]-Профильные_системы[[#This Row],[РРЦ Без НДС]]*$U$1</f>
        <v>2366.17</v>
      </c>
      <c r="R289">
        <f t="array" ref="R289">Профильные_системы[[#This Row],[РРЦ с НДС]]-Профильные_системы[[#This Row],[РРЦ с НДС]]*$U$1</f>
        <v>2484.48</v>
      </c>
      <c r="S289" s="1">
        <f t="array" ref="S289">Профильные_системы[[#This Row],["0" НДС]]-Профильные_системы[[#This Row],["0" НДС]]*$U$1</f>
        <v>2070.4</v>
      </c>
    </row>
    <row r="290" spans="1:19" x14ac:dyDescent="0.25">
      <c r="A290" s="1" t="s">
        <v>124</v>
      </c>
      <c r="B290" s="1" t="s">
        <v>28</v>
      </c>
      <c r="C290" s="1" t="s">
        <v>1864</v>
      </c>
      <c r="D290">
        <v>1437.63</v>
      </c>
      <c r="E290">
        <v>1509.5160000000001</v>
      </c>
      <c r="F290">
        <v>1257.93</v>
      </c>
      <c r="K290" s="364">
        <f t="array" ref="K290">Профильные_системы[[#This Row],[РРЦ Без НДС]]-Профильные_системы[[#This Row],[РРЦ Без НДС]]*$N$1</f>
        <v>1437.63</v>
      </c>
      <c r="L290" s="364">
        <f t="array" ref="L290">Профильные_системы[[#This Row],[РРЦ с НДС]]-Профильные_системы[[#This Row],[РРЦ с НДС]]*$N$1</f>
        <v>1509.5160000000001</v>
      </c>
      <c r="M290" s="364">
        <f t="array" ref="M290">Профильные_системы[[#This Row],["0" НДС]]-Профильные_системы[[#This Row],["0" НДС]]*$N$1</f>
        <v>1257.93</v>
      </c>
      <c r="Q290">
        <f t="array" ref="Q290">Профильные_системы[[#This Row],[РРЦ Без НДС]]-Профильные_системы[[#This Row],[РРЦ Без НДС]]*$U$1</f>
        <v>1437.63</v>
      </c>
      <c r="R290">
        <f t="array" ref="R290">Профильные_системы[[#This Row],[РРЦ с НДС]]-Профильные_системы[[#This Row],[РРЦ с НДС]]*$U$1</f>
        <v>1509.5160000000001</v>
      </c>
      <c r="S290" s="1">
        <f t="array" ref="S290">Профильные_системы[[#This Row],["0" НДС]]-Профильные_системы[[#This Row],["0" НДС]]*$U$1</f>
        <v>1257.93</v>
      </c>
    </row>
    <row r="291" spans="1:19" x14ac:dyDescent="0.25">
      <c r="A291" s="1" t="s">
        <v>126</v>
      </c>
      <c r="B291" s="1" t="s">
        <v>28</v>
      </c>
      <c r="C291" s="1" t="s">
        <v>2004</v>
      </c>
      <c r="D291">
        <v>2905.56</v>
      </c>
      <c r="E291">
        <v>3050.8440000000001</v>
      </c>
      <c r="F291">
        <v>2542.37</v>
      </c>
      <c r="K291" s="364">
        <f t="array" ref="K291">Профильные_системы[[#This Row],[РРЦ Без НДС]]-Профильные_системы[[#This Row],[РРЦ Без НДС]]*$N$1</f>
        <v>2905.56</v>
      </c>
      <c r="L291" s="364">
        <f t="array" ref="L291">Профильные_системы[[#This Row],[РРЦ с НДС]]-Профильные_системы[[#This Row],[РРЦ с НДС]]*$N$1</f>
        <v>3050.8440000000001</v>
      </c>
      <c r="M291" s="364">
        <f t="array" ref="M291">Профильные_системы[[#This Row],["0" НДС]]-Профильные_системы[[#This Row],["0" НДС]]*$N$1</f>
        <v>2542.37</v>
      </c>
      <c r="Q291">
        <f t="array" ref="Q291">Профильные_системы[[#This Row],[РРЦ Без НДС]]-Профильные_системы[[#This Row],[РРЦ Без НДС]]*$U$1</f>
        <v>2905.56</v>
      </c>
      <c r="R291">
        <f t="array" ref="R291">Профильные_системы[[#This Row],[РРЦ с НДС]]-Профильные_системы[[#This Row],[РРЦ с НДС]]*$U$1</f>
        <v>3050.8440000000001</v>
      </c>
      <c r="S291" s="1">
        <f t="array" ref="S291">Профильные_системы[[#This Row],["0" НДС]]-Профильные_системы[[#This Row],["0" НДС]]*$U$1</f>
        <v>2542.37</v>
      </c>
    </row>
    <row r="292" spans="1:19" x14ac:dyDescent="0.25">
      <c r="A292" s="1" t="s">
        <v>129</v>
      </c>
      <c r="B292" s="1" t="s">
        <v>28</v>
      </c>
      <c r="C292" s="1" t="s">
        <v>2005</v>
      </c>
      <c r="D292">
        <v>1988.41</v>
      </c>
      <c r="E292">
        <v>2087.8319999999999</v>
      </c>
      <c r="F292">
        <v>1739.86</v>
      </c>
      <c r="K292" s="364">
        <f t="array" ref="K292">Профильные_системы[[#This Row],[РРЦ Без НДС]]-Профильные_системы[[#This Row],[РРЦ Без НДС]]*$N$1</f>
        <v>1988.41</v>
      </c>
      <c r="L292" s="364">
        <f t="array" ref="L292">Профильные_системы[[#This Row],[РРЦ с НДС]]-Профильные_системы[[#This Row],[РРЦ с НДС]]*$N$1</f>
        <v>2087.8319999999999</v>
      </c>
      <c r="M292" s="364">
        <f t="array" ref="M292">Профильные_системы[[#This Row],["0" НДС]]-Профильные_системы[[#This Row],["0" НДС]]*$N$1</f>
        <v>1739.86</v>
      </c>
      <c r="Q292">
        <f t="array" ref="Q292">Профильные_системы[[#This Row],[РРЦ Без НДС]]-Профильные_системы[[#This Row],[РРЦ Без НДС]]*$U$1</f>
        <v>1988.41</v>
      </c>
      <c r="R292">
        <f t="array" ref="R292">Профильные_системы[[#This Row],[РРЦ с НДС]]-Профильные_системы[[#This Row],[РРЦ с НДС]]*$U$1</f>
        <v>2087.8319999999999</v>
      </c>
      <c r="S292" s="1">
        <f t="array" ref="S292">Профильные_системы[[#This Row],["0" НДС]]-Профильные_системы[[#This Row],["0" НДС]]*$U$1</f>
        <v>1739.86</v>
      </c>
    </row>
    <row r="293" spans="1:19" x14ac:dyDescent="0.25">
      <c r="A293" s="1" t="s">
        <v>99</v>
      </c>
      <c r="B293" s="1" t="s">
        <v>14</v>
      </c>
      <c r="C293" s="1" t="s">
        <v>2006</v>
      </c>
      <c r="D293">
        <v>3262.85</v>
      </c>
      <c r="E293">
        <v>3425.9879999999998</v>
      </c>
      <c r="F293">
        <v>2854.99</v>
      </c>
      <c r="K293" s="364">
        <f t="array" ref="K293">Профильные_системы[[#This Row],[РРЦ Без НДС]]-Профильные_системы[[#This Row],[РРЦ Без НДС]]*$N$1</f>
        <v>3262.85</v>
      </c>
      <c r="L293" s="364">
        <f t="array" ref="L293">Профильные_системы[[#This Row],[РРЦ с НДС]]-Профильные_системы[[#This Row],[РРЦ с НДС]]*$N$1</f>
        <v>3425.9879999999998</v>
      </c>
      <c r="M293" s="364">
        <f t="array" ref="M293">Профильные_системы[[#This Row],["0" НДС]]-Профильные_системы[[#This Row],["0" НДС]]*$N$1</f>
        <v>2854.99</v>
      </c>
      <c r="Q293">
        <f t="array" ref="Q293">Профильные_системы[[#This Row],[РРЦ Без НДС]]-Профильные_системы[[#This Row],[РРЦ Без НДС]]*$U$1</f>
        <v>3262.85</v>
      </c>
      <c r="R293">
        <f t="array" ref="R293">Профильные_системы[[#This Row],[РРЦ с НДС]]-Профильные_системы[[#This Row],[РРЦ с НДС]]*$U$1</f>
        <v>3425.9879999999998</v>
      </c>
      <c r="S293" s="1">
        <f t="array" ref="S293">Профильные_системы[[#This Row],["0" НДС]]-Профильные_системы[[#This Row],["0" НДС]]*$U$1</f>
        <v>2854.99</v>
      </c>
    </row>
    <row r="294" spans="1:19" x14ac:dyDescent="0.25">
      <c r="A294" s="1" t="s">
        <v>104</v>
      </c>
      <c r="B294" s="1" t="s">
        <v>14</v>
      </c>
      <c r="C294" s="1" t="s">
        <v>1319</v>
      </c>
      <c r="D294">
        <v>6295.01</v>
      </c>
      <c r="E294">
        <v>6609.7560000000003</v>
      </c>
      <c r="F294">
        <v>5508.13</v>
      </c>
      <c r="K294" s="364">
        <f t="array" ref="K294">Профильные_системы[[#This Row],[РРЦ Без НДС]]-Профильные_системы[[#This Row],[РРЦ Без НДС]]*$N$1</f>
        <v>6295.01</v>
      </c>
      <c r="L294" s="364">
        <f t="array" ref="L294">Профильные_системы[[#This Row],[РРЦ с НДС]]-Профильные_системы[[#This Row],[РРЦ с НДС]]*$N$1</f>
        <v>6609.7560000000003</v>
      </c>
      <c r="M294" s="364">
        <f t="array" ref="M294">Профильные_системы[[#This Row],["0" НДС]]-Профильные_системы[[#This Row],["0" НДС]]*$N$1</f>
        <v>5508.13</v>
      </c>
      <c r="Q294">
        <f t="array" ref="Q294">Профильные_системы[[#This Row],[РРЦ Без НДС]]-Профильные_системы[[#This Row],[РРЦ Без НДС]]*$U$1</f>
        <v>6295.01</v>
      </c>
      <c r="R294">
        <f t="array" ref="R294">Профильные_системы[[#This Row],[РРЦ с НДС]]-Профильные_системы[[#This Row],[РРЦ с НДС]]*$U$1</f>
        <v>6609.7560000000003</v>
      </c>
      <c r="S294" s="1">
        <f t="array" ref="S294">Профильные_системы[[#This Row],["0" НДС]]-Профильные_системы[[#This Row],["0" НДС]]*$U$1</f>
        <v>5508.13</v>
      </c>
    </row>
    <row r="295" spans="1:19" x14ac:dyDescent="0.25">
      <c r="A295" s="1" t="s">
        <v>110</v>
      </c>
      <c r="B295" s="1" t="s">
        <v>14</v>
      </c>
      <c r="C295" s="1" t="s">
        <v>2007</v>
      </c>
      <c r="D295">
        <v>2905.56</v>
      </c>
      <c r="E295">
        <v>3050.8440000000001</v>
      </c>
      <c r="F295">
        <v>2542.37</v>
      </c>
      <c r="K295" s="364">
        <f t="array" ref="K295">Профильные_системы[[#This Row],[РРЦ Без НДС]]-Профильные_системы[[#This Row],[РРЦ Без НДС]]*$N$1</f>
        <v>2905.56</v>
      </c>
      <c r="L295" s="364">
        <f t="array" ref="L295">Профильные_системы[[#This Row],[РРЦ с НДС]]-Профильные_системы[[#This Row],[РРЦ с НДС]]*$N$1</f>
        <v>3050.8440000000001</v>
      </c>
      <c r="M295" s="364">
        <f t="array" ref="M295">Профильные_системы[[#This Row],["0" НДС]]-Профильные_системы[[#This Row],["0" НДС]]*$N$1</f>
        <v>2542.37</v>
      </c>
      <c r="Q295">
        <f t="array" ref="Q295">Профильные_системы[[#This Row],[РРЦ Без НДС]]-Профильные_системы[[#This Row],[РРЦ Без НДС]]*$U$1</f>
        <v>2905.56</v>
      </c>
      <c r="R295">
        <f t="array" ref="R295">Профильные_системы[[#This Row],[РРЦ с НДС]]-Профильные_системы[[#This Row],[РРЦ с НДС]]*$U$1</f>
        <v>3050.8440000000001</v>
      </c>
      <c r="S295" s="1">
        <f t="array" ref="S295">Профильные_системы[[#This Row],["0" НДС]]-Профильные_системы[[#This Row],["0" НДС]]*$U$1</f>
        <v>2542.37</v>
      </c>
    </row>
    <row r="296" spans="1:19" x14ac:dyDescent="0.25">
      <c r="A296" s="1" t="s">
        <v>91</v>
      </c>
      <c r="B296" s="1" t="s">
        <v>14</v>
      </c>
      <c r="C296" s="1" t="s">
        <v>2008</v>
      </c>
      <c r="D296">
        <v>2966.22</v>
      </c>
      <c r="E296">
        <v>3114.5280000000002</v>
      </c>
      <c r="F296">
        <v>2595.44</v>
      </c>
      <c r="K296" s="364">
        <f t="array" ref="K296">Профильные_системы[[#This Row],[РРЦ Без НДС]]-Профильные_системы[[#This Row],[РРЦ Без НДС]]*$N$1</f>
        <v>2966.22</v>
      </c>
      <c r="L296" s="364">
        <f t="array" ref="L296">Профильные_системы[[#This Row],[РРЦ с НДС]]-Профильные_системы[[#This Row],[РРЦ с НДС]]*$N$1</f>
        <v>3114.5280000000002</v>
      </c>
      <c r="M296" s="364">
        <f t="array" ref="M296">Профильные_системы[[#This Row],["0" НДС]]-Профильные_системы[[#This Row],["0" НДС]]*$N$1</f>
        <v>2595.44</v>
      </c>
      <c r="Q296">
        <f t="array" ref="Q296">Профильные_системы[[#This Row],[РРЦ Без НДС]]-Профильные_системы[[#This Row],[РРЦ Без НДС]]*$U$1</f>
        <v>2966.22</v>
      </c>
      <c r="R296">
        <f t="array" ref="R296">Профильные_системы[[#This Row],[РРЦ с НДС]]-Профильные_системы[[#This Row],[РРЦ с НДС]]*$U$1</f>
        <v>3114.5280000000002</v>
      </c>
      <c r="S296" s="1">
        <f t="array" ref="S296">Профильные_системы[[#This Row],["0" НДС]]-Профильные_системы[[#This Row],["0" НДС]]*$U$1</f>
        <v>2595.44</v>
      </c>
    </row>
    <row r="297" spans="1:19" x14ac:dyDescent="0.25">
      <c r="A297" s="1" t="s">
        <v>116</v>
      </c>
      <c r="B297" s="1" t="s">
        <v>14</v>
      </c>
      <c r="C297" s="1" t="s">
        <v>2009</v>
      </c>
      <c r="D297">
        <v>2195.0500000000002</v>
      </c>
      <c r="E297">
        <v>2304.8040000000001</v>
      </c>
      <c r="F297">
        <v>1920.67</v>
      </c>
      <c r="K297" s="364">
        <f t="array" ref="K297">Профильные_системы[[#This Row],[РРЦ Без НДС]]-Профильные_системы[[#This Row],[РРЦ Без НДС]]*$N$1</f>
        <v>2195.0500000000002</v>
      </c>
      <c r="L297" s="364">
        <f t="array" ref="L297">Профильные_системы[[#This Row],[РРЦ с НДС]]-Профильные_системы[[#This Row],[РРЦ с НДС]]*$N$1</f>
        <v>2304.8040000000001</v>
      </c>
      <c r="M297" s="364">
        <f t="array" ref="M297">Профильные_системы[[#This Row],["0" НДС]]-Профильные_системы[[#This Row],["0" НДС]]*$N$1</f>
        <v>1920.67</v>
      </c>
      <c r="Q297">
        <f t="array" ref="Q297">Профильные_системы[[#This Row],[РРЦ Без НДС]]-Профильные_системы[[#This Row],[РРЦ Без НДС]]*$U$1</f>
        <v>2195.0500000000002</v>
      </c>
      <c r="R297">
        <f t="array" ref="R297">Профильные_системы[[#This Row],[РРЦ с НДС]]-Профильные_системы[[#This Row],[РРЦ с НДС]]*$U$1</f>
        <v>2304.8040000000001</v>
      </c>
      <c r="S297" s="1">
        <f t="array" ref="S297">Профильные_системы[[#This Row],["0" НДС]]-Профильные_системы[[#This Row],["0" НДС]]*$U$1</f>
        <v>1920.67</v>
      </c>
    </row>
    <row r="298" spans="1:19" x14ac:dyDescent="0.25">
      <c r="A298" s="1" t="s">
        <v>120</v>
      </c>
      <c r="B298" s="1" t="s">
        <v>14</v>
      </c>
      <c r="C298" s="1" t="s">
        <v>2010</v>
      </c>
      <c r="D298">
        <v>2195.0500000000002</v>
      </c>
      <c r="E298">
        <v>2304.8040000000001</v>
      </c>
      <c r="F298">
        <v>1920.67</v>
      </c>
      <c r="K298" s="364">
        <f t="array" ref="K298">Профильные_системы[[#This Row],[РРЦ Без НДС]]-Профильные_системы[[#This Row],[РРЦ Без НДС]]*$N$1</f>
        <v>2195.0500000000002</v>
      </c>
      <c r="L298" s="364">
        <f t="array" ref="L298">Профильные_системы[[#This Row],[РРЦ с НДС]]-Профильные_системы[[#This Row],[РРЦ с НДС]]*$N$1</f>
        <v>2304.8040000000001</v>
      </c>
      <c r="M298" s="364">
        <f t="array" ref="M298">Профильные_системы[[#This Row],["0" НДС]]-Профильные_системы[[#This Row],["0" НДС]]*$N$1</f>
        <v>1920.67</v>
      </c>
      <c r="Q298">
        <f t="array" ref="Q298">Профильные_системы[[#This Row],[РРЦ Без НДС]]-Профильные_системы[[#This Row],[РРЦ Без НДС]]*$U$1</f>
        <v>2195.0500000000002</v>
      </c>
      <c r="R298">
        <f t="array" ref="R298">Профильные_системы[[#This Row],[РРЦ с НДС]]-Профильные_системы[[#This Row],[РРЦ с НДС]]*$U$1</f>
        <v>2304.8040000000001</v>
      </c>
      <c r="S298" s="1">
        <f t="array" ref="S298">Профильные_системы[[#This Row],["0" НДС]]-Профильные_системы[[#This Row],["0" НДС]]*$U$1</f>
        <v>1920.67</v>
      </c>
    </row>
    <row r="299" spans="1:19" x14ac:dyDescent="0.25">
      <c r="A299" s="1" t="s">
        <v>382</v>
      </c>
      <c r="B299" s="1" t="s">
        <v>14</v>
      </c>
      <c r="C299" s="1" t="s">
        <v>2011</v>
      </c>
      <c r="D299">
        <v>6459.03</v>
      </c>
      <c r="E299">
        <v>6781.98</v>
      </c>
      <c r="F299">
        <v>5651.65</v>
      </c>
      <c r="K299" s="364">
        <f t="array" ref="K299">Профильные_системы[[#This Row],[РРЦ Без НДС]]-Профильные_системы[[#This Row],[РРЦ Без НДС]]*$N$1</f>
        <v>6459.03</v>
      </c>
      <c r="L299" s="364">
        <f t="array" ref="L299">Профильные_системы[[#This Row],[РРЦ с НДС]]-Профильные_системы[[#This Row],[РРЦ с НДС]]*$N$1</f>
        <v>6781.98</v>
      </c>
      <c r="M299" s="364">
        <f t="array" ref="M299">Профильные_системы[[#This Row],["0" НДС]]-Профильные_системы[[#This Row],["0" НДС]]*$N$1</f>
        <v>5651.65</v>
      </c>
      <c r="Q299">
        <f t="array" ref="Q299">Профильные_системы[[#This Row],[РРЦ Без НДС]]-Профильные_системы[[#This Row],[РРЦ Без НДС]]*$U$1</f>
        <v>6459.03</v>
      </c>
      <c r="R299">
        <f t="array" ref="R299">Профильные_системы[[#This Row],[РРЦ с НДС]]-Профильные_системы[[#This Row],[РРЦ с НДС]]*$U$1</f>
        <v>6781.98</v>
      </c>
      <c r="S299" s="1">
        <f t="array" ref="S299">Профильные_системы[[#This Row],["0" НДС]]-Профильные_системы[[#This Row],["0" НДС]]*$U$1</f>
        <v>5651.65</v>
      </c>
    </row>
    <row r="300" spans="1:19" x14ac:dyDescent="0.25">
      <c r="A300" s="1" t="s">
        <v>41</v>
      </c>
      <c r="B300" s="1" t="s">
        <v>14</v>
      </c>
      <c r="C300" s="1" t="s">
        <v>2012</v>
      </c>
      <c r="D300">
        <v>2366.17</v>
      </c>
      <c r="E300">
        <v>2484.48</v>
      </c>
      <c r="F300">
        <v>2070.4</v>
      </c>
      <c r="K300" s="364">
        <f t="array" ref="K300">Профильные_системы[[#This Row],[РРЦ Без НДС]]-Профильные_системы[[#This Row],[РРЦ Без НДС]]*$N$1</f>
        <v>2366.17</v>
      </c>
      <c r="L300" s="364">
        <f t="array" ref="L300">Профильные_системы[[#This Row],[РРЦ с НДС]]-Профильные_системы[[#This Row],[РРЦ с НДС]]*$N$1</f>
        <v>2484.48</v>
      </c>
      <c r="M300" s="364">
        <f t="array" ref="M300">Профильные_системы[[#This Row],["0" НДС]]-Профильные_системы[[#This Row],["0" НДС]]*$N$1</f>
        <v>2070.4</v>
      </c>
      <c r="Q300">
        <f t="array" ref="Q300">Профильные_системы[[#This Row],[РРЦ Без НДС]]-Профильные_системы[[#This Row],[РРЦ Без НДС]]*$U$1</f>
        <v>2366.17</v>
      </c>
      <c r="R300">
        <f t="array" ref="R300">Профильные_системы[[#This Row],[РРЦ с НДС]]-Профильные_системы[[#This Row],[РРЦ с НДС]]*$U$1</f>
        <v>2484.48</v>
      </c>
      <c r="S300" s="1">
        <f t="array" ref="S300">Профильные_системы[[#This Row],["0" НДС]]-Профильные_системы[[#This Row],["0" НДС]]*$U$1</f>
        <v>2070.4</v>
      </c>
    </row>
    <row r="301" spans="1:19" x14ac:dyDescent="0.25">
      <c r="A301" s="1" t="s">
        <v>124</v>
      </c>
      <c r="B301" s="1" t="s">
        <v>14</v>
      </c>
      <c r="C301" s="1" t="s">
        <v>1867</v>
      </c>
      <c r="D301">
        <v>1437.63</v>
      </c>
      <c r="E301">
        <v>1509.5160000000001</v>
      </c>
      <c r="F301">
        <v>1257.93</v>
      </c>
      <c r="K301" s="364">
        <f t="array" ref="K301">Профильные_системы[[#This Row],[РРЦ Без НДС]]-Профильные_системы[[#This Row],[РРЦ Без НДС]]*$N$1</f>
        <v>1437.63</v>
      </c>
      <c r="L301" s="364">
        <f t="array" ref="L301">Профильные_системы[[#This Row],[РРЦ с НДС]]-Профильные_системы[[#This Row],[РРЦ с НДС]]*$N$1</f>
        <v>1509.5160000000001</v>
      </c>
      <c r="M301" s="364">
        <f t="array" ref="M301">Профильные_системы[[#This Row],["0" НДС]]-Профильные_системы[[#This Row],["0" НДС]]*$N$1</f>
        <v>1257.93</v>
      </c>
      <c r="Q301">
        <f t="array" ref="Q301">Профильные_системы[[#This Row],[РРЦ Без НДС]]-Профильные_системы[[#This Row],[РРЦ Без НДС]]*$U$1</f>
        <v>1437.63</v>
      </c>
      <c r="R301">
        <f t="array" ref="R301">Профильные_системы[[#This Row],[РРЦ с НДС]]-Профильные_системы[[#This Row],[РРЦ с НДС]]*$U$1</f>
        <v>1509.5160000000001</v>
      </c>
      <c r="S301" s="1">
        <f t="array" ref="S301">Профильные_системы[[#This Row],["0" НДС]]-Профильные_системы[[#This Row],["0" НДС]]*$U$1</f>
        <v>1257.93</v>
      </c>
    </row>
    <row r="302" spans="1:19" x14ac:dyDescent="0.25">
      <c r="A302" s="1" t="s">
        <v>126</v>
      </c>
      <c r="B302" s="1" t="s">
        <v>14</v>
      </c>
      <c r="C302" s="1" t="s">
        <v>2013</v>
      </c>
      <c r="D302">
        <v>2905.56</v>
      </c>
      <c r="E302">
        <v>3050.8440000000001</v>
      </c>
      <c r="F302">
        <v>2542.37</v>
      </c>
      <c r="K302" s="364">
        <f t="array" ref="K302">Профильные_системы[[#This Row],[РРЦ Без НДС]]-Профильные_системы[[#This Row],[РРЦ Без НДС]]*$N$1</f>
        <v>2905.56</v>
      </c>
      <c r="L302" s="364">
        <f t="array" ref="L302">Профильные_системы[[#This Row],[РРЦ с НДС]]-Профильные_системы[[#This Row],[РРЦ с НДС]]*$N$1</f>
        <v>3050.8440000000001</v>
      </c>
      <c r="M302" s="364">
        <f t="array" ref="M302">Профильные_системы[[#This Row],["0" НДС]]-Профильные_системы[[#This Row],["0" НДС]]*$N$1</f>
        <v>2542.37</v>
      </c>
      <c r="Q302">
        <f t="array" ref="Q302">Профильные_системы[[#This Row],[РРЦ Без НДС]]-Профильные_системы[[#This Row],[РРЦ Без НДС]]*$U$1</f>
        <v>2905.56</v>
      </c>
      <c r="R302">
        <f t="array" ref="R302">Профильные_системы[[#This Row],[РРЦ с НДС]]-Профильные_системы[[#This Row],[РРЦ с НДС]]*$U$1</f>
        <v>3050.8440000000001</v>
      </c>
      <c r="S302" s="1">
        <f t="array" ref="S302">Профильные_системы[[#This Row],["0" НДС]]-Профильные_системы[[#This Row],["0" НДС]]*$U$1</f>
        <v>2542.37</v>
      </c>
    </row>
    <row r="303" spans="1:19" x14ac:dyDescent="0.25">
      <c r="A303" s="1" t="s">
        <v>129</v>
      </c>
      <c r="B303" s="1" t="s">
        <v>14</v>
      </c>
      <c r="C303" s="1" t="s">
        <v>2014</v>
      </c>
      <c r="D303">
        <v>1988.41</v>
      </c>
      <c r="E303">
        <v>2087.8319999999999</v>
      </c>
      <c r="F303">
        <v>1739.86</v>
      </c>
      <c r="K303" s="364">
        <f t="array" ref="K303">Профильные_системы[[#This Row],[РРЦ Без НДС]]-Профильные_системы[[#This Row],[РРЦ Без НДС]]*$N$1</f>
        <v>1988.41</v>
      </c>
      <c r="L303" s="364">
        <f t="array" ref="L303">Профильные_системы[[#This Row],[РРЦ с НДС]]-Профильные_системы[[#This Row],[РРЦ с НДС]]*$N$1</f>
        <v>2087.8319999999999</v>
      </c>
      <c r="M303" s="364">
        <f t="array" ref="M303">Профильные_системы[[#This Row],["0" НДС]]-Профильные_системы[[#This Row],["0" НДС]]*$N$1</f>
        <v>1739.86</v>
      </c>
      <c r="Q303">
        <f t="array" ref="Q303">Профильные_системы[[#This Row],[РРЦ Без НДС]]-Профильные_системы[[#This Row],[РРЦ Без НДС]]*$U$1</f>
        <v>1988.41</v>
      </c>
      <c r="R303">
        <f t="array" ref="R303">Профильные_системы[[#This Row],[РРЦ с НДС]]-Профильные_системы[[#This Row],[РРЦ с НДС]]*$U$1</f>
        <v>2087.8319999999999</v>
      </c>
      <c r="S303" s="1">
        <f t="array" ref="S303">Профильные_системы[[#This Row],["0" НДС]]-Профильные_системы[[#This Row],["0" НДС]]*$U$1</f>
        <v>1739.86</v>
      </c>
    </row>
    <row r="304" spans="1:19" x14ac:dyDescent="0.25">
      <c r="A304" s="1" t="s">
        <v>99</v>
      </c>
      <c r="B304" s="1" t="s">
        <v>15</v>
      </c>
      <c r="C304" s="1" t="s">
        <v>2015</v>
      </c>
      <c r="D304">
        <v>3262.85</v>
      </c>
      <c r="E304">
        <v>3425.9879999999998</v>
      </c>
      <c r="F304">
        <v>2854.99</v>
      </c>
      <c r="K304" s="364">
        <f t="array" ref="K304">Профильные_системы[[#This Row],[РРЦ Без НДС]]-Профильные_системы[[#This Row],[РРЦ Без НДС]]*$N$1</f>
        <v>3262.85</v>
      </c>
      <c r="L304" s="364">
        <f t="array" ref="L304">Профильные_системы[[#This Row],[РРЦ с НДС]]-Профильные_системы[[#This Row],[РРЦ с НДС]]*$N$1</f>
        <v>3425.9879999999998</v>
      </c>
      <c r="M304" s="364">
        <f t="array" ref="M304">Профильные_системы[[#This Row],["0" НДС]]-Профильные_системы[[#This Row],["0" НДС]]*$N$1</f>
        <v>2854.99</v>
      </c>
      <c r="Q304">
        <f t="array" ref="Q304">Профильные_системы[[#This Row],[РРЦ Без НДС]]-Профильные_системы[[#This Row],[РРЦ Без НДС]]*$U$1</f>
        <v>3262.85</v>
      </c>
      <c r="R304">
        <f t="array" ref="R304">Профильные_системы[[#This Row],[РРЦ с НДС]]-Профильные_системы[[#This Row],[РРЦ с НДС]]*$U$1</f>
        <v>3425.9879999999998</v>
      </c>
      <c r="S304" s="1">
        <f t="array" ref="S304">Профильные_системы[[#This Row],["0" НДС]]-Профильные_системы[[#This Row],["0" НДС]]*$U$1</f>
        <v>2854.99</v>
      </c>
    </row>
    <row r="305" spans="1:19" x14ac:dyDescent="0.25">
      <c r="A305" s="1" t="s">
        <v>110</v>
      </c>
      <c r="B305" s="1" t="s">
        <v>15</v>
      </c>
      <c r="C305" s="1" t="s">
        <v>2016</v>
      </c>
      <c r="D305">
        <v>2905.56</v>
      </c>
      <c r="E305">
        <v>3050.8440000000001</v>
      </c>
      <c r="F305">
        <v>2542.37</v>
      </c>
      <c r="K305" s="364">
        <f t="array" ref="K305">Профильные_системы[[#This Row],[РРЦ Без НДС]]-Профильные_системы[[#This Row],[РРЦ Без НДС]]*$N$1</f>
        <v>2905.56</v>
      </c>
      <c r="L305" s="364">
        <f t="array" ref="L305">Профильные_системы[[#This Row],[РРЦ с НДС]]-Профильные_системы[[#This Row],[РРЦ с НДС]]*$N$1</f>
        <v>3050.8440000000001</v>
      </c>
      <c r="M305" s="364">
        <f t="array" ref="M305">Профильные_системы[[#This Row],["0" НДС]]-Профильные_системы[[#This Row],["0" НДС]]*$N$1</f>
        <v>2542.37</v>
      </c>
      <c r="Q305">
        <f t="array" ref="Q305">Профильные_системы[[#This Row],[РРЦ Без НДС]]-Профильные_системы[[#This Row],[РРЦ Без НДС]]*$U$1</f>
        <v>2905.56</v>
      </c>
      <c r="R305">
        <f t="array" ref="R305">Профильные_системы[[#This Row],[РРЦ с НДС]]-Профильные_системы[[#This Row],[РРЦ с НДС]]*$U$1</f>
        <v>3050.8440000000001</v>
      </c>
      <c r="S305" s="1">
        <f t="array" ref="S305">Профильные_системы[[#This Row],["0" НДС]]-Профильные_системы[[#This Row],["0" НДС]]*$U$1</f>
        <v>2542.37</v>
      </c>
    </row>
    <row r="306" spans="1:19" x14ac:dyDescent="0.25">
      <c r="A306" s="1" t="s">
        <v>91</v>
      </c>
      <c r="B306" s="1" t="s">
        <v>15</v>
      </c>
      <c r="C306" s="1" t="s">
        <v>2017</v>
      </c>
      <c r="D306">
        <v>2966.22</v>
      </c>
      <c r="E306">
        <v>3114.5280000000002</v>
      </c>
      <c r="F306">
        <v>2595.44</v>
      </c>
      <c r="K306" s="364">
        <f t="array" ref="K306">Профильные_системы[[#This Row],[РРЦ Без НДС]]-Профильные_системы[[#This Row],[РРЦ Без НДС]]*$N$1</f>
        <v>2966.22</v>
      </c>
      <c r="L306" s="364">
        <f t="array" ref="L306">Профильные_системы[[#This Row],[РРЦ с НДС]]-Профильные_системы[[#This Row],[РРЦ с НДС]]*$N$1</f>
        <v>3114.5280000000002</v>
      </c>
      <c r="M306" s="364">
        <f t="array" ref="M306">Профильные_системы[[#This Row],["0" НДС]]-Профильные_системы[[#This Row],["0" НДС]]*$N$1</f>
        <v>2595.44</v>
      </c>
      <c r="Q306">
        <f t="array" ref="Q306">Профильные_системы[[#This Row],[РРЦ Без НДС]]-Профильные_системы[[#This Row],[РРЦ Без НДС]]*$U$1</f>
        <v>2966.22</v>
      </c>
      <c r="R306">
        <f t="array" ref="R306">Профильные_системы[[#This Row],[РРЦ с НДС]]-Профильные_системы[[#This Row],[РРЦ с НДС]]*$U$1</f>
        <v>3114.5280000000002</v>
      </c>
      <c r="S306" s="1">
        <f t="array" ref="S306">Профильные_системы[[#This Row],["0" НДС]]-Профильные_системы[[#This Row],["0" НДС]]*$U$1</f>
        <v>2595.44</v>
      </c>
    </row>
    <row r="307" spans="1:19" x14ac:dyDescent="0.25">
      <c r="A307" s="1" t="s">
        <v>116</v>
      </c>
      <c r="B307" s="1" t="s">
        <v>15</v>
      </c>
      <c r="C307" s="1" t="s">
        <v>2018</v>
      </c>
      <c r="D307">
        <v>2195.0500000000002</v>
      </c>
      <c r="E307">
        <v>2304.8040000000001</v>
      </c>
      <c r="F307">
        <v>1920.67</v>
      </c>
      <c r="K307" s="364">
        <f t="array" ref="K307">Профильные_системы[[#This Row],[РРЦ Без НДС]]-Профильные_системы[[#This Row],[РРЦ Без НДС]]*$N$1</f>
        <v>2195.0500000000002</v>
      </c>
      <c r="L307" s="364">
        <f t="array" ref="L307">Профильные_системы[[#This Row],[РРЦ с НДС]]-Профильные_системы[[#This Row],[РРЦ с НДС]]*$N$1</f>
        <v>2304.8040000000001</v>
      </c>
      <c r="M307" s="364">
        <f t="array" ref="M307">Профильные_системы[[#This Row],["0" НДС]]-Профильные_системы[[#This Row],["0" НДС]]*$N$1</f>
        <v>1920.67</v>
      </c>
      <c r="Q307">
        <f t="array" ref="Q307">Профильные_системы[[#This Row],[РРЦ Без НДС]]-Профильные_системы[[#This Row],[РРЦ Без НДС]]*$U$1</f>
        <v>2195.0500000000002</v>
      </c>
      <c r="R307">
        <f t="array" ref="R307">Профильные_системы[[#This Row],[РРЦ с НДС]]-Профильные_системы[[#This Row],[РРЦ с НДС]]*$U$1</f>
        <v>2304.8040000000001</v>
      </c>
      <c r="S307" s="1">
        <f t="array" ref="S307">Профильные_системы[[#This Row],["0" НДС]]-Профильные_системы[[#This Row],["0" НДС]]*$U$1</f>
        <v>1920.67</v>
      </c>
    </row>
    <row r="308" spans="1:19" x14ac:dyDescent="0.25">
      <c r="A308" s="1" t="s">
        <v>120</v>
      </c>
      <c r="B308" s="1" t="s">
        <v>15</v>
      </c>
      <c r="C308" s="1" t="s">
        <v>2019</v>
      </c>
      <c r="D308">
        <v>2195.0500000000002</v>
      </c>
      <c r="E308">
        <v>2304.8040000000001</v>
      </c>
      <c r="F308">
        <v>1920.67</v>
      </c>
      <c r="K308" s="364">
        <f t="array" ref="K308">Профильные_системы[[#This Row],[РРЦ Без НДС]]-Профильные_системы[[#This Row],[РРЦ Без НДС]]*$N$1</f>
        <v>2195.0500000000002</v>
      </c>
      <c r="L308" s="364">
        <f t="array" ref="L308">Профильные_системы[[#This Row],[РРЦ с НДС]]-Профильные_системы[[#This Row],[РРЦ с НДС]]*$N$1</f>
        <v>2304.8040000000001</v>
      </c>
      <c r="M308" s="364">
        <f t="array" ref="M308">Профильные_системы[[#This Row],["0" НДС]]-Профильные_системы[[#This Row],["0" НДС]]*$N$1</f>
        <v>1920.67</v>
      </c>
      <c r="Q308">
        <f t="array" ref="Q308">Профильные_системы[[#This Row],[РРЦ Без НДС]]-Профильные_системы[[#This Row],[РРЦ Без НДС]]*$U$1</f>
        <v>2195.0500000000002</v>
      </c>
      <c r="R308">
        <f t="array" ref="R308">Профильные_системы[[#This Row],[РРЦ с НДС]]-Профильные_системы[[#This Row],[РРЦ с НДС]]*$U$1</f>
        <v>2304.8040000000001</v>
      </c>
      <c r="S308" s="1">
        <f t="array" ref="S308">Профильные_системы[[#This Row],["0" НДС]]-Профильные_системы[[#This Row],["0" НДС]]*$U$1</f>
        <v>1920.67</v>
      </c>
    </row>
    <row r="309" spans="1:19" x14ac:dyDescent="0.25">
      <c r="A309" s="1" t="s">
        <v>382</v>
      </c>
      <c r="B309" s="1" t="s">
        <v>15</v>
      </c>
      <c r="C309" s="1" t="s">
        <v>2020</v>
      </c>
      <c r="D309">
        <v>6459.03</v>
      </c>
      <c r="E309">
        <v>6781.98</v>
      </c>
      <c r="F309">
        <v>5651.65</v>
      </c>
      <c r="K309" s="364">
        <f t="array" ref="K309">Профильные_системы[[#This Row],[РРЦ Без НДС]]-Профильные_системы[[#This Row],[РРЦ Без НДС]]*$N$1</f>
        <v>6459.03</v>
      </c>
      <c r="L309" s="364">
        <f t="array" ref="L309">Профильные_системы[[#This Row],[РРЦ с НДС]]-Профильные_системы[[#This Row],[РРЦ с НДС]]*$N$1</f>
        <v>6781.98</v>
      </c>
      <c r="M309" s="364">
        <f t="array" ref="M309">Профильные_системы[[#This Row],["0" НДС]]-Профильные_системы[[#This Row],["0" НДС]]*$N$1</f>
        <v>5651.65</v>
      </c>
      <c r="Q309">
        <f t="array" ref="Q309">Профильные_системы[[#This Row],[РРЦ Без НДС]]-Профильные_системы[[#This Row],[РРЦ Без НДС]]*$U$1</f>
        <v>6459.03</v>
      </c>
      <c r="R309">
        <f t="array" ref="R309">Профильные_системы[[#This Row],[РРЦ с НДС]]-Профильные_системы[[#This Row],[РРЦ с НДС]]*$U$1</f>
        <v>6781.98</v>
      </c>
      <c r="S309" s="1">
        <f t="array" ref="S309">Профильные_системы[[#This Row],["0" НДС]]-Профильные_системы[[#This Row],["0" НДС]]*$U$1</f>
        <v>5651.65</v>
      </c>
    </row>
    <row r="310" spans="1:19" x14ac:dyDescent="0.25">
      <c r="A310" s="1" t="s">
        <v>41</v>
      </c>
      <c r="B310" s="1" t="s">
        <v>15</v>
      </c>
      <c r="C310" s="1" t="s">
        <v>2021</v>
      </c>
      <c r="D310">
        <v>2366.17</v>
      </c>
      <c r="E310">
        <v>2484.48</v>
      </c>
      <c r="F310">
        <v>2070.4</v>
      </c>
      <c r="K310" s="364">
        <f t="array" ref="K310">Профильные_системы[[#This Row],[РРЦ Без НДС]]-Профильные_системы[[#This Row],[РРЦ Без НДС]]*$N$1</f>
        <v>2366.17</v>
      </c>
      <c r="L310" s="364">
        <f t="array" ref="L310">Профильные_системы[[#This Row],[РРЦ с НДС]]-Профильные_системы[[#This Row],[РРЦ с НДС]]*$N$1</f>
        <v>2484.48</v>
      </c>
      <c r="M310" s="364">
        <f t="array" ref="M310">Профильные_системы[[#This Row],["0" НДС]]-Профильные_системы[[#This Row],["0" НДС]]*$N$1</f>
        <v>2070.4</v>
      </c>
      <c r="Q310">
        <f t="array" ref="Q310">Профильные_системы[[#This Row],[РРЦ Без НДС]]-Профильные_системы[[#This Row],[РРЦ Без НДС]]*$U$1</f>
        <v>2366.17</v>
      </c>
      <c r="R310">
        <f t="array" ref="R310">Профильные_системы[[#This Row],[РРЦ с НДС]]-Профильные_системы[[#This Row],[РРЦ с НДС]]*$U$1</f>
        <v>2484.48</v>
      </c>
      <c r="S310" s="1">
        <f t="array" ref="S310">Профильные_системы[[#This Row],["0" НДС]]-Профильные_системы[[#This Row],["0" НДС]]*$U$1</f>
        <v>2070.4</v>
      </c>
    </row>
    <row r="311" spans="1:19" x14ac:dyDescent="0.25">
      <c r="A311" s="1" t="s">
        <v>124</v>
      </c>
      <c r="B311" s="1" t="s">
        <v>15</v>
      </c>
      <c r="C311" s="1" t="s">
        <v>1863</v>
      </c>
      <c r="D311">
        <v>1437.63</v>
      </c>
      <c r="E311">
        <v>1509.5160000000001</v>
      </c>
      <c r="F311">
        <v>1257.93</v>
      </c>
      <c r="K311" s="364">
        <f t="array" ref="K311">Профильные_системы[[#This Row],[РРЦ Без НДС]]-Профильные_системы[[#This Row],[РРЦ Без НДС]]*$N$1</f>
        <v>1437.63</v>
      </c>
      <c r="L311" s="364">
        <f t="array" ref="L311">Профильные_системы[[#This Row],[РРЦ с НДС]]-Профильные_системы[[#This Row],[РРЦ с НДС]]*$N$1</f>
        <v>1509.5160000000001</v>
      </c>
      <c r="M311" s="364">
        <f t="array" ref="M311">Профильные_системы[[#This Row],["0" НДС]]-Профильные_системы[[#This Row],["0" НДС]]*$N$1</f>
        <v>1257.93</v>
      </c>
      <c r="Q311">
        <f t="array" ref="Q311">Профильные_системы[[#This Row],[РРЦ Без НДС]]-Профильные_системы[[#This Row],[РРЦ Без НДС]]*$U$1</f>
        <v>1437.63</v>
      </c>
      <c r="R311">
        <f t="array" ref="R311">Профильные_системы[[#This Row],[РРЦ с НДС]]-Профильные_системы[[#This Row],[РРЦ с НДС]]*$U$1</f>
        <v>1509.5160000000001</v>
      </c>
      <c r="S311" s="1">
        <f t="array" ref="S311">Профильные_системы[[#This Row],["0" НДС]]-Профильные_системы[[#This Row],["0" НДС]]*$U$1</f>
        <v>1257.93</v>
      </c>
    </row>
    <row r="312" spans="1:19" x14ac:dyDescent="0.25">
      <c r="A312" s="1" t="s">
        <v>126</v>
      </c>
      <c r="B312" s="1" t="s">
        <v>15</v>
      </c>
      <c r="C312" s="1" t="s">
        <v>2022</v>
      </c>
      <c r="D312">
        <v>2905.56</v>
      </c>
      <c r="E312">
        <v>3050.8440000000001</v>
      </c>
      <c r="F312">
        <v>2542.37</v>
      </c>
      <c r="K312" s="364">
        <f t="array" ref="K312">Профильные_системы[[#This Row],[РРЦ Без НДС]]-Профильные_системы[[#This Row],[РРЦ Без НДС]]*$N$1</f>
        <v>2905.56</v>
      </c>
      <c r="L312" s="364">
        <f t="array" ref="L312">Профильные_системы[[#This Row],[РРЦ с НДС]]-Профильные_системы[[#This Row],[РРЦ с НДС]]*$N$1</f>
        <v>3050.8440000000001</v>
      </c>
      <c r="M312" s="364">
        <f t="array" ref="M312">Профильные_системы[[#This Row],["0" НДС]]-Профильные_системы[[#This Row],["0" НДС]]*$N$1</f>
        <v>2542.37</v>
      </c>
      <c r="Q312">
        <f t="array" ref="Q312">Профильные_системы[[#This Row],[РРЦ Без НДС]]-Профильные_системы[[#This Row],[РРЦ Без НДС]]*$U$1</f>
        <v>2905.56</v>
      </c>
      <c r="R312">
        <f t="array" ref="R312">Профильные_системы[[#This Row],[РРЦ с НДС]]-Профильные_системы[[#This Row],[РРЦ с НДС]]*$U$1</f>
        <v>3050.8440000000001</v>
      </c>
      <c r="S312" s="1">
        <f t="array" ref="S312">Профильные_системы[[#This Row],["0" НДС]]-Профильные_системы[[#This Row],["0" НДС]]*$U$1</f>
        <v>2542.37</v>
      </c>
    </row>
    <row r="313" spans="1:19" x14ac:dyDescent="0.25">
      <c r="A313" s="1" t="s">
        <v>129</v>
      </c>
      <c r="B313" s="1" t="s">
        <v>15</v>
      </c>
      <c r="C313" s="1" t="s">
        <v>2023</v>
      </c>
      <c r="D313">
        <v>1988.41</v>
      </c>
      <c r="E313">
        <v>2087.8319999999999</v>
      </c>
      <c r="F313">
        <v>1739.86</v>
      </c>
      <c r="K313" s="364">
        <f t="array" ref="K313">Профильные_системы[[#This Row],[РРЦ Без НДС]]-Профильные_системы[[#This Row],[РРЦ Без НДС]]*$N$1</f>
        <v>1988.41</v>
      </c>
      <c r="L313" s="364">
        <f t="array" ref="L313">Профильные_системы[[#This Row],[РРЦ с НДС]]-Профильные_системы[[#This Row],[РРЦ с НДС]]*$N$1</f>
        <v>2087.8319999999999</v>
      </c>
      <c r="M313" s="364">
        <f t="array" ref="M313">Профильные_системы[[#This Row],["0" НДС]]-Профильные_системы[[#This Row],["0" НДС]]*$N$1</f>
        <v>1739.86</v>
      </c>
      <c r="Q313">
        <f t="array" ref="Q313">Профильные_системы[[#This Row],[РРЦ Без НДС]]-Профильные_системы[[#This Row],[РРЦ Без НДС]]*$U$1</f>
        <v>1988.41</v>
      </c>
      <c r="R313">
        <f t="array" ref="R313">Профильные_системы[[#This Row],[РРЦ с НДС]]-Профильные_системы[[#This Row],[РРЦ с НДС]]*$U$1</f>
        <v>2087.8319999999999</v>
      </c>
      <c r="S313" s="1">
        <f t="array" ref="S313">Профильные_системы[[#This Row],["0" НДС]]-Профильные_системы[[#This Row],["0" НДС]]*$U$1</f>
        <v>1739.86</v>
      </c>
    </row>
    <row r="314" spans="1:19" x14ac:dyDescent="0.25">
      <c r="A314" s="1" t="s">
        <v>99</v>
      </c>
      <c r="B314" s="1" t="s">
        <v>24</v>
      </c>
      <c r="C314" s="1" t="s">
        <v>2024</v>
      </c>
      <c r="D314">
        <v>3262.85</v>
      </c>
      <c r="E314">
        <v>3425.9879999999998</v>
      </c>
      <c r="F314">
        <v>2854.99</v>
      </c>
      <c r="K314" s="364">
        <f t="array" ref="K314">Профильные_системы[[#This Row],[РРЦ Без НДС]]-Профильные_системы[[#This Row],[РРЦ Без НДС]]*$N$1</f>
        <v>3262.85</v>
      </c>
      <c r="L314" s="364">
        <f t="array" ref="L314">Профильные_системы[[#This Row],[РРЦ с НДС]]-Профильные_системы[[#This Row],[РРЦ с НДС]]*$N$1</f>
        <v>3425.9879999999998</v>
      </c>
      <c r="M314" s="364">
        <f t="array" ref="M314">Профильные_системы[[#This Row],["0" НДС]]-Профильные_системы[[#This Row],["0" НДС]]*$N$1</f>
        <v>2854.99</v>
      </c>
      <c r="Q314">
        <f t="array" ref="Q314">Профильные_системы[[#This Row],[РРЦ Без НДС]]-Профильные_системы[[#This Row],[РРЦ Без НДС]]*$U$1</f>
        <v>3262.85</v>
      </c>
      <c r="R314">
        <f t="array" ref="R314">Профильные_системы[[#This Row],[РРЦ с НДС]]-Профильные_системы[[#This Row],[РРЦ с НДС]]*$U$1</f>
        <v>3425.9879999999998</v>
      </c>
      <c r="S314" s="1">
        <f t="array" ref="S314">Профильные_системы[[#This Row],["0" НДС]]-Профильные_системы[[#This Row],["0" НДС]]*$U$1</f>
        <v>2854.99</v>
      </c>
    </row>
    <row r="315" spans="1:19" x14ac:dyDescent="0.25">
      <c r="A315" s="1" t="s">
        <v>110</v>
      </c>
      <c r="B315" s="1" t="s">
        <v>24</v>
      </c>
      <c r="C315" s="1" t="s">
        <v>2025</v>
      </c>
      <c r="D315">
        <v>2905.56</v>
      </c>
      <c r="E315">
        <v>3050.8440000000001</v>
      </c>
      <c r="F315">
        <v>2542.37</v>
      </c>
      <c r="K315" s="364">
        <f t="array" ref="K315">Профильные_системы[[#This Row],[РРЦ Без НДС]]-Профильные_системы[[#This Row],[РРЦ Без НДС]]*$N$1</f>
        <v>2905.56</v>
      </c>
      <c r="L315" s="364">
        <f t="array" ref="L315">Профильные_системы[[#This Row],[РРЦ с НДС]]-Профильные_системы[[#This Row],[РРЦ с НДС]]*$N$1</f>
        <v>3050.8440000000001</v>
      </c>
      <c r="M315" s="364">
        <f t="array" ref="M315">Профильные_системы[[#This Row],["0" НДС]]-Профильные_системы[[#This Row],["0" НДС]]*$N$1</f>
        <v>2542.37</v>
      </c>
      <c r="Q315">
        <f t="array" ref="Q315">Профильные_системы[[#This Row],[РРЦ Без НДС]]-Профильные_системы[[#This Row],[РРЦ Без НДС]]*$U$1</f>
        <v>2905.56</v>
      </c>
      <c r="R315">
        <f t="array" ref="R315">Профильные_системы[[#This Row],[РРЦ с НДС]]-Профильные_системы[[#This Row],[РРЦ с НДС]]*$U$1</f>
        <v>3050.8440000000001</v>
      </c>
      <c r="S315" s="1">
        <f t="array" ref="S315">Профильные_системы[[#This Row],["0" НДС]]-Профильные_системы[[#This Row],["0" НДС]]*$U$1</f>
        <v>2542.37</v>
      </c>
    </row>
    <row r="316" spans="1:19" x14ac:dyDescent="0.25">
      <c r="A316" s="1" t="s">
        <v>91</v>
      </c>
      <c r="B316" s="1" t="s">
        <v>24</v>
      </c>
      <c r="C316" s="1" t="s">
        <v>2026</v>
      </c>
      <c r="D316">
        <v>2966.22</v>
      </c>
      <c r="E316">
        <v>3114.5280000000002</v>
      </c>
      <c r="F316">
        <v>2595.44</v>
      </c>
      <c r="K316" s="364">
        <f t="array" ref="K316">Профильные_системы[[#This Row],[РРЦ Без НДС]]-Профильные_системы[[#This Row],[РРЦ Без НДС]]*$N$1</f>
        <v>2966.22</v>
      </c>
      <c r="L316" s="364">
        <f t="array" ref="L316">Профильные_системы[[#This Row],[РРЦ с НДС]]-Профильные_системы[[#This Row],[РРЦ с НДС]]*$N$1</f>
        <v>3114.5280000000002</v>
      </c>
      <c r="M316" s="364">
        <f t="array" ref="M316">Профильные_системы[[#This Row],["0" НДС]]-Профильные_системы[[#This Row],["0" НДС]]*$N$1</f>
        <v>2595.44</v>
      </c>
      <c r="Q316">
        <f t="array" ref="Q316">Профильные_системы[[#This Row],[РРЦ Без НДС]]-Профильные_системы[[#This Row],[РРЦ Без НДС]]*$U$1</f>
        <v>2966.22</v>
      </c>
      <c r="R316">
        <f t="array" ref="R316">Профильные_системы[[#This Row],[РРЦ с НДС]]-Профильные_системы[[#This Row],[РРЦ с НДС]]*$U$1</f>
        <v>3114.5280000000002</v>
      </c>
      <c r="S316" s="1">
        <f t="array" ref="S316">Профильные_системы[[#This Row],["0" НДС]]-Профильные_системы[[#This Row],["0" НДС]]*$U$1</f>
        <v>2595.44</v>
      </c>
    </row>
    <row r="317" spans="1:19" x14ac:dyDescent="0.25">
      <c r="A317" s="1" t="s">
        <v>382</v>
      </c>
      <c r="B317" s="1" t="s">
        <v>24</v>
      </c>
      <c r="C317" s="1" t="s">
        <v>2027</v>
      </c>
      <c r="D317">
        <v>6459.03</v>
      </c>
      <c r="E317">
        <v>6781.98</v>
      </c>
      <c r="F317">
        <v>5651.65</v>
      </c>
      <c r="K317" s="364">
        <f t="array" ref="K317">Профильные_системы[[#This Row],[РРЦ Без НДС]]-Профильные_системы[[#This Row],[РРЦ Без НДС]]*$N$1</f>
        <v>6459.03</v>
      </c>
      <c r="L317" s="364">
        <f t="array" ref="L317">Профильные_системы[[#This Row],[РРЦ с НДС]]-Профильные_системы[[#This Row],[РРЦ с НДС]]*$N$1</f>
        <v>6781.98</v>
      </c>
      <c r="M317" s="364">
        <f t="array" ref="M317">Профильные_системы[[#This Row],["0" НДС]]-Профильные_системы[[#This Row],["0" НДС]]*$N$1</f>
        <v>5651.65</v>
      </c>
      <c r="Q317">
        <f t="array" ref="Q317">Профильные_системы[[#This Row],[РРЦ Без НДС]]-Профильные_системы[[#This Row],[РРЦ Без НДС]]*$U$1</f>
        <v>6459.03</v>
      </c>
      <c r="R317">
        <f t="array" ref="R317">Профильные_системы[[#This Row],[РРЦ с НДС]]-Профильные_системы[[#This Row],[РРЦ с НДС]]*$U$1</f>
        <v>6781.98</v>
      </c>
      <c r="S317" s="1">
        <f t="array" ref="S317">Профильные_системы[[#This Row],["0" НДС]]-Профильные_системы[[#This Row],["0" НДС]]*$U$1</f>
        <v>5651.65</v>
      </c>
    </row>
    <row r="318" spans="1:19" x14ac:dyDescent="0.25">
      <c r="A318" s="1" t="s">
        <v>41</v>
      </c>
      <c r="B318" s="1" t="s">
        <v>24</v>
      </c>
      <c r="C318" s="1" t="s">
        <v>2028</v>
      </c>
      <c r="D318">
        <v>2366.17</v>
      </c>
      <c r="E318">
        <v>2484.48</v>
      </c>
      <c r="F318">
        <v>2070.4</v>
      </c>
      <c r="K318" s="364">
        <f t="array" ref="K318">Профильные_системы[[#This Row],[РРЦ Без НДС]]-Профильные_системы[[#This Row],[РРЦ Без НДС]]*$N$1</f>
        <v>2366.17</v>
      </c>
      <c r="L318" s="364">
        <f t="array" ref="L318">Профильные_системы[[#This Row],[РРЦ с НДС]]-Профильные_системы[[#This Row],[РРЦ с НДС]]*$N$1</f>
        <v>2484.48</v>
      </c>
      <c r="M318" s="364">
        <f t="array" ref="M318">Профильные_системы[[#This Row],["0" НДС]]-Профильные_системы[[#This Row],["0" НДС]]*$N$1</f>
        <v>2070.4</v>
      </c>
      <c r="Q318">
        <f t="array" ref="Q318">Профильные_системы[[#This Row],[РРЦ Без НДС]]-Профильные_системы[[#This Row],[РРЦ Без НДС]]*$U$1</f>
        <v>2366.17</v>
      </c>
      <c r="R318">
        <f t="array" ref="R318">Профильные_системы[[#This Row],[РРЦ с НДС]]-Профильные_системы[[#This Row],[РРЦ с НДС]]*$U$1</f>
        <v>2484.48</v>
      </c>
      <c r="S318" s="1">
        <f t="array" ref="S318">Профильные_системы[[#This Row],["0" НДС]]-Профильные_системы[[#This Row],["0" НДС]]*$U$1</f>
        <v>2070.4</v>
      </c>
    </row>
    <row r="319" spans="1:19" x14ac:dyDescent="0.25">
      <c r="A319" s="1" t="s">
        <v>124</v>
      </c>
      <c r="B319" s="1" t="s">
        <v>24</v>
      </c>
      <c r="C319" s="1" t="s">
        <v>1868</v>
      </c>
      <c r="D319">
        <v>1597.37</v>
      </c>
      <c r="E319">
        <v>1677.24</v>
      </c>
      <c r="F319">
        <v>1397.7</v>
      </c>
      <c r="K319" s="364">
        <f t="array" ref="K319">Профильные_системы[[#This Row],[РРЦ Без НДС]]-Профильные_системы[[#This Row],[РРЦ Без НДС]]*$N$1</f>
        <v>1597.37</v>
      </c>
      <c r="L319" s="364">
        <f t="array" ref="L319">Профильные_системы[[#This Row],[РРЦ с НДС]]-Профильные_системы[[#This Row],[РРЦ с НДС]]*$N$1</f>
        <v>1677.24</v>
      </c>
      <c r="M319" s="364">
        <f t="array" ref="M319">Профильные_системы[[#This Row],["0" НДС]]-Профильные_системы[[#This Row],["0" НДС]]*$N$1</f>
        <v>1397.7</v>
      </c>
      <c r="Q319">
        <f t="array" ref="Q319">Профильные_системы[[#This Row],[РРЦ Без НДС]]-Профильные_системы[[#This Row],[РРЦ Без НДС]]*$U$1</f>
        <v>1597.37</v>
      </c>
      <c r="R319">
        <f t="array" ref="R319">Профильные_системы[[#This Row],[РРЦ с НДС]]-Профильные_системы[[#This Row],[РРЦ с НДС]]*$U$1</f>
        <v>1677.24</v>
      </c>
      <c r="S319" s="1">
        <f t="array" ref="S319">Профильные_системы[[#This Row],["0" НДС]]-Профильные_системы[[#This Row],["0" НДС]]*$U$1</f>
        <v>1397.7</v>
      </c>
    </row>
    <row r="320" spans="1:19" x14ac:dyDescent="0.25">
      <c r="A320" s="1" t="s">
        <v>126</v>
      </c>
      <c r="B320" s="1" t="s">
        <v>24</v>
      </c>
      <c r="C320" s="1" t="s">
        <v>2029</v>
      </c>
      <c r="D320">
        <v>2905.56</v>
      </c>
      <c r="E320">
        <v>3050.8440000000001</v>
      </c>
      <c r="F320">
        <v>2542.37</v>
      </c>
      <c r="K320" s="364">
        <f t="array" ref="K320">Профильные_системы[[#This Row],[РРЦ Без НДС]]-Профильные_системы[[#This Row],[РРЦ Без НДС]]*$N$1</f>
        <v>2905.56</v>
      </c>
      <c r="L320" s="364">
        <f t="array" ref="L320">Профильные_системы[[#This Row],[РРЦ с НДС]]-Профильные_системы[[#This Row],[РРЦ с НДС]]*$N$1</f>
        <v>3050.8440000000001</v>
      </c>
      <c r="M320" s="364">
        <f t="array" ref="M320">Профильные_системы[[#This Row],["0" НДС]]-Профильные_системы[[#This Row],["0" НДС]]*$N$1</f>
        <v>2542.37</v>
      </c>
      <c r="Q320">
        <f t="array" ref="Q320">Профильные_системы[[#This Row],[РРЦ Без НДС]]-Профильные_системы[[#This Row],[РРЦ Без НДС]]*$U$1</f>
        <v>2905.56</v>
      </c>
      <c r="R320">
        <f t="array" ref="R320">Профильные_системы[[#This Row],[РРЦ с НДС]]-Профильные_системы[[#This Row],[РРЦ с НДС]]*$U$1</f>
        <v>3050.8440000000001</v>
      </c>
      <c r="S320" s="1">
        <f t="array" ref="S320">Профильные_системы[[#This Row],["0" НДС]]-Профильные_системы[[#This Row],["0" НДС]]*$U$1</f>
        <v>2542.37</v>
      </c>
    </row>
    <row r="321" spans="1:19" x14ac:dyDescent="0.25">
      <c r="A321" s="1" t="s">
        <v>129</v>
      </c>
      <c r="B321" s="1" t="s">
        <v>24</v>
      </c>
      <c r="C321" s="1" t="s">
        <v>2030</v>
      </c>
      <c r="D321">
        <v>1988.41</v>
      </c>
      <c r="E321">
        <v>2087.8319999999999</v>
      </c>
      <c r="F321">
        <v>1739.86</v>
      </c>
      <c r="K321" s="364">
        <f t="array" ref="K321">Профильные_системы[[#This Row],[РРЦ Без НДС]]-Профильные_системы[[#This Row],[РРЦ Без НДС]]*$N$1</f>
        <v>1988.41</v>
      </c>
      <c r="L321" s="364">
        <f t="array" ref="L321">Профильные_системы[[#This Row],[РРЦ с НДС]]-Профильные_системы[[#This Row],[РРЦ с НДС]]*$N$1</f>
        <v>2087.8319999999999</v>
      </c>
      <c r="M321" s="364">
        <f t="array" ref="M321">Профильные_системы[[#This Row],["0" НДС]]-Профильные_системы[[#This Row],["0" НДС]]*$N$1</f>
        <v>1739.86</v>
      </c>
      <c r="Q321">
        <f t="array" ref="Q321">Профильные_системы[[#This Row],[РРЦ Без НДС]]-Профильные_системы[[#This Row],[РРЦ Без НДС]]*$U$1</f>
        <v>1988.41</v>
      </c>
      <c r="R321">
        <f t="array" ref="R321">Профильные_системы[[#This Row],[РРЦ с НДС]]-Профильные_системы[[#This Row],[РРЦ с НДС]]*$U$1</f>
        <v>2087.8319999999999</v>
      </c>
      <c r="S321" s="1">
        <f t="array" ref="S321">Профильные_системы[[#This Row],["0" НДС]]-Профильные_системы[[#This Row],["0" НДС]]*$U$1</f>
        <v>1739.86</v>
      </c>
    </row>
    <row r="322" spans="1:19" x14ac:dyDescent="0.25">
      <c r="A322" s="1" t="s">
        <v>91</v>
      </c>
      <c r="B322" s="1" t="s">
        <v>1168</v>
      </c>
      <c r="C322" s="1" t="s">
        <v>1174</v>
      </c>
      <c r="D322">
        <v>2557.09</v>
      </c>
      <c r="E322">
        <v>2684.9399999999996</v>
      </c>
      <c r="F322">
        <v>2237.4499999999998</v>
      </c>
      <c r="K322" s="364">
        <f t="array" ref="K322">Профильные_системы[[#This Row],[РРЦ Без НДС]]-Профильные_системы[[#This Row],[РРЦ Без НДС]]*$N$1</f>
        <v>2557.09</v>
      </c>
      <c r="L322" s="364">
        <f t="array" ref="L322">Профильные_системы[[#This Row],[РРЦ с НДС]]-Профильные_системы[[#This Row],[РРЦ с НДС]]*$N$1</f>
        <v>2684.9399999999996</v>
      </c>
      <c r="M322" s="364">
        <f t="array" ref="M322">Профильные_системы[[#This Row],["0" НДС]]-Профильные_системы[[#This Row],["0" НДС]]*$N$1</f>
        <v>2237.4499999999998</v>
      </c>
      <c r="Q322">
        <f t="array" ref="Q322">Профильные_системы[[#This Row],[РРЦ Без НДС]]-Профильные_системы[[#This Row],[РРЦ Без НДС]]*$U$1</f>
        <v>2557.09</v>
      </c>
      <c r="R322">
        <f t="array" ref="R322">Профильные_системы[[#This Row],[РРЦ с НДС]]-Профильные_системы[[#This Row],[РРЦ с НДС]]*$U$1</f>
        <v>2684.9399999999996</v>
      </c>
      <c r="S322" s="1">
        <f t="array" ref="S322">Профильные_системы[[#This Row],["0" НДС]]-Профильные_системы[[#This Row],["0" НДС]]*$U$1</f>
        <v>2237.4499999999998</v>
      </c>
    </row>
    <row r="323" spans="1:19" x14ac:dyDescent="0.25">
      <c r="A323" s="1" t="s">
        <v>99</v>
      </c>
      <c r="B323" s="1" t="s">
        <v>1168</v>
      </c>
      <c r="C323" s="1" t="s">
        <v>1347</v>
      </c>
      <c r="D323">
        <v>2793.98</v>
      </c>
      <c r="E323">
        <v>2933.6759999999999</v>
      </c>
      <c r="F323">
        <v>2444.73</v>
      </c>
      <c r="K323" s="364">
        <f t="array" ref="K323">Профильные_системы[[#This Row],[РРЦ Без НДС]]-Профильные_системы[[#This Row],[РРЦ Без НДС]]*$N$1</f>
        <v>2793.98</v>
      </c>
      <c r="L323" s="364">
        <f t="array" ref="L323">Профильные_системы[[#This Row],[РРЦ с НДС]]-Профильные_системы[[#This Row],[РРЦ с НДС]]*$N$1</f>
        <v>2933.6759999999999</v>
      </c>
      <c r="M323" s="364">
        <f t="array" ref="M323">Профильные_системы[[#This Row],["0" НДС]]-Профильные_системы[[#This Row],["0" НДС]]*$N$1</f>
        <v>2444.73</v>
      </c>
      <c r="Q323">
        <f t="array" ref="Q323">Профильные_системы[[#This Row],[РРЦ Без НДС]]-Профильные_системы[[#This Row],[РРЦ Без НДС]]*$U$1</f>
        <v>2793.98</v>
      </c>
      <c r="R323">
        <f t="array" ref="R323">Профильные_системы[[#This Row],[РРЦ с НДС]]-Профильные_системы[[#This Row],[РРЦ с НДС]]*$U$1</f>
        <v>2933.6759999999999</v>
      </c>
      <c r="S323" s="1">
        <f t="array" ref="S323">Профильные_системы[[#This Row],["0" НДС]]-Профильные_системы[[#This Row],["0" НДС]]*$U$1</f>
        <v>2444.73</v>
      </c>
    </row>
    <row r="324" spans="1:19" x14ac:dyDescent="0.25">
      <c r="A324" s="1" t="s">
        <v>116</v>
      </c>
      <c r="B324" s="1" t="s">
        <v>1168</v>
      </c>
      <c r="C324" s="1" t="s">
        <v>1348</v>
      </c>
      <c r="D324">
        <v>1722.78</v>
      </c>
      <c r="E324">
        <v>1808.9160000000002</v>
      </c>
      <c r="F324">
        <v>1507.43</v>
      </c>
      <c r="K324" s="364">
        <f t="array" ref="K324">Профильные_системы[[#This Row],[РРЦ Без НДС]]-Профильные_системы[[#This Row],[РРЦ Без НДС]]*$N$1</f>
        <v>1722.78</v>
      </c>
      <c r="L324" s="364">
        <f t="array" ref="L324">Профильные_системы[[#This Row],[РРЦ с НДС]]-Профильные_системы[[#This Row],[РРЦ с НДС]]*$N$1</f>
        <v>1808.9160000000002</v>
      </c>
      <c r="M324" s="364">
        <f t="array" ref="M324">Профильные_системы[[#This Row],["0" НДС]]-Профильные_системы[[#This Row],["0" НДС]]*$N$1</f>
        <v>1507.43</v>
      </c>
      <c r="Q324">
        <f t="array" ref="Q324">Профильные_системы[[#This Row],[РРЦ Без НДС]]-Профильные_системы[[#This Row],[РРЦ Без НДС]]*$U$1</f>
        <v>1722.78</v>
      </c>
      <c r="R324">
        <f t="array" ref="R324">Профильные_системы[[#This Row],[РРЦ с НДС]]-Профильные_системы[[#This Row],[РРЦ с НДС]]*$U$1</f>
        <v>1808.9160000000002</v>
      </c>
      <c r="S324" s="1">
        <f t="array" ref="S324">Профильные_системы[[#This Row],["0" НДС]]-Профильные_системы[[#This Row],["0" НДС]]*$U$1</f>
        <v>1507.43</v>
      </c>
    </row>
    <row r="325" spans="1:19" x14ac:dyDescent="0.25">
      <c r="A325" s="1" t="s">
        <v>382</v>
      </c>
      <c r="B325" s="1" t="s">
        <v>1168</v>
      </c>
      <c r="C325" s="1" t="s">
        <v>1175</v>
      </c>
      <c r="D325">
        <v>3777.11</v>
      </c>
      <c r="E325">
        <v>3965.9639999999999</v>
      </c>
      <c r="F325">
        <v>3304.97</v>
      </c>
      <c r="K325" s="364">
        <f t="array" ref="K325">Профильные_системы[[#This Row],[РРЦ Без НДС]]-Профильные_системы[[#This Row],[РРЦ Без НДС]]*$N$1</f>
        <v>3777.11</v>
      </c>
      <c r="L325" s="364">
        <f t="array" ref="L325">Профильные_системы[[#This Row],[РРЦ с НДС]]-Профильные_системы[[#This Row],[РРЦ с НДС]]*$N$1</f>
        <v>3965.9639999999999</v>
      </c>
      <c r="M325" s="364">
        <f t="array" ref="M325">Профильные_системы[[#This Row],["0" НДС]]-Профильные_системы[[#This Row],["0" НДС]]*$N$1</f>
        <v>3304.97</v>
      </c>
      <c r="Q325">
        <f t="array" ref="Q325">Профильные_системы[[#This Row],[РРЦ Без НДС]]-Профильные_системы[[#This Row],[РРЦ Без НДС]]*$U$1</f>
        <v>3777.11</v>
      </c>
      <c r="R325">
        <f t="array" ref="R325">Профильные_системы[[#This Row],[РРЦ с НДС]]-Профильные_системы[[#This Row],[РРЦ с НДС]]*$U$1</f>
        <v>3965.9639999999999</v>
      </c>
      <c r="S325" s="1">
        <f t="array" ref="S325">Профильные_системы[[#This Row],["0" НДС]]-Профильные_системы[[#This Row],["0" НДС]]*$U$1</f>
        <v>3304.97</v>
      </c>
    </row>
    <row r="326" spans="1:19" x14ac:dyDescent="0.25">
      <c r="A326" s="1" t="s">
        <v>41</v>
      </c>
      <c r="B326" s="1" t="s">
        <v>1168</v>
      </c>
      <c r="C326" s="1" t="s">
        <v>1176</v>
      </c>
      <c r="D326">
        <v>1776.33</v>
      </c>
      <c r="E326">
        <v>1865.1479999999999</v>
      </c>
      <c r="F326">
        <v>1554.29</v>
      </c>
      <c r="K326" s="364">
        <f t="array" ref="K326">Профильные_системы[[#This Row],[РРЦ Без НДС]]-Профильные_системы[[#This Row],[РРЦ Без НДС]]*$N$1</f>
        <v>1776.33</v>
      </c>
      <c r="L326" s="364">
        <f t="array" ref="L326">Профильные_системы[[#This Row],[РРЦ с НДС]]-Профильные_системы[[#This Row],[РРЦ с НДС]]*$N$1</f>
        <v>1865.1479999999999</v>
      </c>
      <c r="M326" s="364">
        <f t="array" ref="M326">Профильные_системы[[#This Row],["0" НДС]]-Профильные_системы[[#This Row],["0" НДС]]*$N$1</f>
        <v>1554.29</v>
      </c>
      <c r="Q326">
        <f t="array" ref="Q326">Профильные_системы[[#This Row],[РРЦ Без НДС]]-Профильные_системы[[#This Row],[РРЦ Без НДС]]*$U$1</f>
        <v>1776.33</v>
      </c>
      <c r="R326">
        <f t="array" ref="R326">Профильные_системы[[#This Row],[РРЦ с НДС]]-Профильные_системы[[#This Row],[РРЦ с НДС]]*$U$1</f>
        <v>1865.1479999999999</v>
      </c>
      <c r="S326" s="1">
        <f t="array" ref="S326">Профильные_системы[[#This Row],["0" НДС]]-Профильные_системы[[#This Row],["0" НДС]]*$U$1</f>
        <v>1554.29</v>
      </c>
    </row>
    <row r="327" spans="1:19" x14ac:dyDescent="0.25">
      <c r="A327" s="1" t="s">
        <v>124</v>
      </c>
      <c r="B327" s="1" t="s">
        <v>1168</v>
      </c>
      <c r="C327" s="1" t="s">
        <v>1177</v>
      </c>
      <c r="D327">
        <v>1244.6600000000001</v>
      </c>
      <c r="E327">
        <v>1306.896</v>
      </c>
      <c r="F327">
        <v>1089.08</v>
      </c>
      <c r="K327" s="364">
        <f t="array" ref="K327">Профильные_системы[[#This Row],[РРЦ Без НДС]]-Профильные_системы[[#This Row],[РРЦ Без НДС]]*$N$1</f>
        <v>1244.6600000000001</v>
      </c>
      <c r="L327" s="364">
        <f t="array" ref="L327">Профильные_системы[[#This Row],[РРЦ с НДС]]-Профильные_системы[[#This Row],[РРЦ с НДС]]*$N$1</f>
        <v>1306.896</v>
      </c>
      <c r="M327" s="364">
        <f t="array" ref="M327">Профильные_системы[[#This Row],["0" НДС]]-Профильные_системы[[#This Row],["0" НДС]]*$N$1</f>
        <v>1089.08</v>
      </c>
      <c r="Q327">
        <f t="array" ref="Q327">Профильные_системы[[#This Row],[РРЦ Без НДС]]-Профильные_системы[[#This Row],[РРЦ Без НДС]]*$U$1</f>
        <v>1244.6600000000001</v>
      </c>
      <c r="R327">
        <f t="array" ref="R327">Профильные_системы[[#This Row],[РРЦ с НДС]]-Профильные_системы[[#This Row],[РРЦ с НДС]]*$U$1</f>
        <v>1306.896</v>
      </c>
      <c r="S327" s="1">
        <f t="array" ref="S327">Профильные_системы[[#This Row],["0" НДС]]-Профильные_системы[[#This Row],["0" НДС]]*$U$1</f>
        <v>1089.08</v>
      </c>
    </row>
    <row r="328" spans="1:19" x14ac:dyDescent="0.25">
      <c r="A328" s="1" t="s">
        <v>126</v>
      </c>
      <c r="B328" s="1" t="s">
        <v>1168</v>
      </c>
      <c r="C328" s="1" t="s">
        <v>1178</v>
      </c>
      <c r="D328">
        <v>2487.56</v>
      </c>
      <c r="E328">
        <v>2611.944</v>
      </c>
      <c r="F328">
        <v>2176.62</v>
      </c>
      <c r="K328" s="364">
        <f t="array" ref="K328">Профильные_системы[[#This Row],[РРЦ Без НДС]]-Профильные_системы[[#This Row],[РРЦ Без НДС]]*$N$1</f>
        <v>2487.56</v>
      </c>
      <c r="L328" s="364">
        <f t="array" ref="L328">Профильные_системы[[#This Row],[РРЦ с НДС]]-Профильные_системы[[#This Row],[РРЦ с НДС]]*$N$1</f>
        <v>2611.944</v>
      </c>
      <c r="M328" s="364">
        <f t="array" ref="M328">Профильные_системы[[#This Row],["0" НДС]]-Профильные_системы[[#This Row],["0" НДС]]*$N$1</f>
        <v>2176.62</v>
      </c>
      <c r="Q328">
        <f t="array" ref="Q328">Профильные_системы[[#This Row],[РРЦ Без НДС]]-Профильные_системы[[#This Row],[РРЦ Без НДС]]*$U$1</f>
        <v>2487.56</v>
      </c>
      <c r="R328">
        <f t="array" ref="R328">Профильные_системы[[#This Row],[РРЦ с НДС]]-Профильные_системы[[#This Row],[РРЦ с НДС]]*$U$1</f>
        <v>2611.944</v>
      </c>
      <c r="S328" s="1">
        <f t="array" ref="S328">Профильные_системы[[#This Row],["0" НДС]]-Профильные_системы[[#This Row],["0" НДС]]*$U$1</f>
        <v>2176.62</v>
      </c>
    </row>
    <row r="329" spans="1:19" x14ac:dyDescent="0.25">
      <c r="A329" s="1" t="s">
        <v>129</v>
      </c>
      <c r="B329" s="1" t="s">
        <v>1168</v>
      </c>
      <c r="C329" s="1" t="s">
        <v>1179</v>
      </c>
      <c r="D329">
        <v>1714.72</v>
      </c>
      <c r="E329">
        <v>1800.4560000000001</v>
      </c>
      <c r="F329">
        <v>1500.38</v>
      </c>
      <c r="K329" s="364">
        <f t="array" ref="K329">Профильные_системы[[#This Row],[РРЦ Без НДС]]-Профильные_системы[[#This Row],[РРЦ Без НДС]]*$N$1</f>
        <v>1714.72</v>
      </c>
      <c r="L329" s="364">
        <f t="array" ref="L329">Профильные_системы[[#This Row],[РРЦ с НДС]]-Профильные_системы[[#This Row],[РРЦ с НДС]]*$N$1</f>
        <v>1800.4560000000001</v>
      </c>
      <c r="M329" s="364">
        <f t="array" ref="M329">Профильные_системы[[#This Row],["0" НДС]]-Профильные_системы[[#This Row],["0" НДС]]*$N$1</f>
        <v>1500.38</v>
      </c>
      <c r="Q329">
        <f t="array" ref="Q329">Профильные_системы[[#This Row],[РРЦ Без НДС]]-Профильные_системы[[#This Row],[РРЦ Без НДС]]*$U$1</f>
        <v>1714.72</v>
      </c>
      <c r="R329">
        <f t="array" ref="R329">Профильные_системы[[#This Row],[РРЦ с НДС]]-Профильные_системы[[#This Row],[РРЦ с НДС]]*$U$1</f>
        <v>1800.4560000000001</v>
      </c>
      <c r="S329" s="1">
        <f t="array" ref="S329">Профильные_системы[[#This Row],["0" НДС]]-Профильные_системы[[#This Row],["0" НДС]]*$U$1</f>
        <v>1500.38</v>
      </c>
    </row>
    <row r="330" spans="1:19" x14ac:dyDescent="0.25">
      <c r="A330" s="1" t="s">
        <v>91</v>
      </c>
      <c r="B330" s="1" t="s">
        <v>1169</v>
      </c>
      <c r="C330" s="1" t="s">
        <v>1180</v>
      </c>
      <c r="D330">
        <v>2557.09</v>
      </c>
      <c r="E330">
        <v>2684.9399999999996</v>
      </c>
      <c r="F330">
        <v>2237.4499999999998</v>
      </c>
      <c r="K330" s="364">
        <f t="array" ref="K330">Профильные_системы[[#This Row],[РРЦ Без НДС]]-Профильные_системы[[#This Row],[РРЦ Без НДС]]*$N$1</f>
        <v>2557.09</v>
      </c>
      <c r="L330" s="364">
        <f t="array" ref="L330">Профильные_системы[[#This Row],[РРЦ с НДС]]-Профильные_системы[[#This Row],[РРЦ с НДС]]*$N$1</f>
        <v>2684.9399999999996</v>
      </c>
      <c r="M330" s="364">
        <f t="array" ref="M330">Профильные_системы[[#This Row],["0" НДС]]-Профильные_системы[[#This Row],["0" НДС]]*$N$1</f>
        <v>2237.4499999999998</v>
      </c>
      <c r="Q330">
        <f t="array" ref="Q330">Профильные_системы[[#This Row],[РРЦ Без НДС]]-Профильные_системы[[#This Row],[РРЦ Без НДС]]*$U$1</f>
        <v>2557.09</v>
      </c>
      <c r="R330">
        <f t="array" ref="R330">Профильные_системы[[#This Row],[РРЦ с НДС]]-Профильные_системы[[#This Row],[РРЦ с НДС]]*$U$1</f>
        <v>2684.9399999999996</v>
      </c>
      <c r="S330" s="1">
        <f t="array" ref="S330">Профильные_системы[[#This Row],["0" НДС]]-Профильные_системы[[#This Row],["0" НДС]]*$U$1</f>
        <v>2237.4499999999998</v>
      </c>
    </row>
    <row r="331" spans="1:19" x14ac:dyDescent="0.25">
      <c r="A331" s="1" t="s">
        <v>99</v>
      </c>
      <c r="B331" s="1" t="s">
        <v>1169</v>
      </c>
      <c r="C331" s="1" t="s">
        <v>1349</v>
      </c>
      <c r="D331">
        <v>2793.98</v>
      </c>
      <c r="E331">
        <v>2933.6759999999999</v>
      </c>
      <c r="F331">
        <v>2444.73</v>
      </c>
      <c r="K331" s="364">
        <f t="array" ref="K331">Профильные_системы[[#This Row],[РРЦ Без НДС]]-Профильные_системы[[#This Row],[РРЦ Без НДС]]*$N$1</f>
        <v>2793.98</v>
      </c>
      <c r="L331" s="364">
        <f t="array" ref="L331">Профильные_системы[[#This Row],[РРЦ с НДС]]-Профильные_системы[[#This Row],[РРЦ с НДС]]*$N$1</f>
        <v>2933.6759999999999</v>
      </c>
      <c r="M331" s="364">
        <f t="array" ref="M331">Профильные_системы[[#This Row],["0" НДС]]-Профильные_системы[[#This Row],["0" НДС]]*$N$1</f>
        <v>2444.73</v>
      </c>
      <c r="Q331">
        <f t="array" ref="Q331">Профильные_системы[[#This Row],[РРЦ Без НДС]]-Профильные_системы[[#This Row],[РРЦ Без НДС]]*$U$1</f>
        <v>2793.98</v>
      </c>
      <c r="R331">
        <f t="array" ref="R331">Профильные_системы[[#This Row],[РРЦ с НДС]]-Профильные_системы[[#This Row],[РРЦ с НДС]]*$U$1</f>
        <v>2933.6759999999999</v>
      </c>
      <c r="S331" s="1">
        <f t="array" ref="S331">Профильные_системы[[#This Row],["0" НДС]]-Профильные_системы[[#This Row],["0" НДС]]*$U$1</f>
        <v>2444.73</v>
      </c>
    </row>
    <row r="332" spans="1:19" x14ac:dyDescent="0.25">
      <c r="A332" s="1" t="s">
        <v>116</v>
      </c>
      <c r="B332" s="1" t="s">
        <v>1169</v>
      </c>
      <c r="C332" s="1" t="s">
        <v>1350</v>
      </c>
      <c r="D332">
        <v>1722.78</v>
      </c>
      <c r="E332">
        <v>1808.9160000000002</v>
      </c>
      <c r="F332">
        <v>1507.43</v>
      </c>
      <c r="K332" s="364">
        <f t="array" ref="K332">Профильные_системы[[#This Row],[РРЦ Без НДС]]-Профильные_системы[[#This Row],[РРЦ Без НДС]]*$N$1</f>
        <v>1722.78</v>
      </c>
      <c r="L332" s="364">
        <f t="array" ref="L332">Профильные_системы[[#This Row],[РРЦ с НДС]]-Профильные_системы[[#This Row],[РРЦ с НДС]]*$N$1</f>
        <v>1808.9160000000002</v>
      </c>
      <c r="M332" s="364">
        <f t="array" ref="M332">Профильные_системы[[#This Row],["0" НДС]]-Профильные_системы[[#This Row],["0" НДС]]*$N$1</f>
        <v>1507.43</v>
      </c>
      <c r="Q332">
        <f t="array" ref="Q332">Профильные_системы[[#This Row],[РРЦ Без НДС]]-Профильные_системы[[#This Row],[РРЦ Без НДС]]*$U$1</f>
        <v>1722.78</v>
      </c>
      <c r="R332">
        <f t="array" ref="R332">Профильные_системы[[#This Row],[РРЦ с НДС]]-Профильные_системы[[#This Row],[РРЦ с НДС]]*$U$1</f>
        <v>1808.9160000000002</v>
      </c>
      <c r="S332" s="1">
        <f t="array" ref="S332">Профильные_системы[[#This Row],["0" НДС]]-Профильные_системы[[#This Row],["0" НДС]]*$U$1</f>
        <v>1507.43</v>
      </c>
    </row>
    <row r="333" spans="1:19" x14ac:dyDescent="0.25">
      <c r="A333" s="1" t="s">
        <v>382</v>
      </c>
      <c r="B333" s="1" t="s">
        <v>1169</v>
      </c>
      <c r="C333" s="1" t="s">
        <v>1181</v>
      </c>
      <c r="D333">
        <v>3777.11</v>
      </c>
      <c r="E333">
        <v>3965.9639999999999</v>
      </c>
      <c r="F333">
        <v>3304.97</v>
      </c>
      <c r="K333" s="364">
        <f t="array" ref="K333">Профильные_системы[[#This Row],[РРЦ Без НДС]]-Профильные_системы[[#This Row],[РРЦ Без НДС]]*$N$1</f>
        <v>3777.11</v>
      </c>
      <c r="L333" s="364">
        <f t="array" ref="L333">Профильные_системы[[#This Row],[РРЦ с НДС]]-Профильные_системы[[#This Row],[РРЦ с НДС]]*$N$1</f>
        <v>3965.9639999999999</v>
      </c>
      <c r="M333" s="364">
        <f t="array" ref="M333">Профильные_системы[[#This Row],["0" НДС]]-Профильные_системы[[#This Row],["0" НДС]]*$N$1</f>
        <v>3304.97</v>
      </c>
      <c r="Q333">
        <f t="array" ref="Q333">Профильные_системы[[#This Row],[РРЦ Без НДС]]-Профильные_системы[[#This Row],[РРЦ Без НДС]]*$U$1</f>
        <v>3777.11</v>
      </c>
      <c r="R333">
        <f t="array" ref="R333">Профильные_системы[[#This Row],[РРЦ с НДС]]-Профильные_системы[[#This Row],[РРЦ с НДС]]*$U$1</f>
        <v>3965.9639999999999</v>
      </c>
      <c r="S333" s="1">
        <f t="array" ref="S333">Профильные_системы[[#This Row],["0" НДС]]-Профильные_системы[[#This Row],["0" НДС]]*$U$1</f>
        <v>3304.97</v>
      </c>
    </row>
    <row r="334" spans="1:19" x14ac:dyDescent="0.25">
      <c r="A334" s="1" t="s">
        <v>41</v>
      </c>
      <c r="B334" s="1" t="s">
        <v>1169</v>
      </c>
      <c r="C334" s="1" t="s">
        <v>1182</v>
      </c>
      <c r="D334">
        <v>1776.33</v>
      </c>
      <c r="E334">
        <v>1865.1479999999999</v>
      </c>
      <c r="F334">
        <v>1554.29</v>
      </c>
      <c r="K334" s="364">
        <f t="array" ref="K334">Профильные_системы[[#This Row],[РРЦ Без НДС]]-Профильные_системы[[#This Row],[РРЦ Без НДС]]*$N$1</f>
        <v>1776.33</v>
      </c>
      <c r="L334" s="364">
        <f t="array" ref="L334">Профильные_системы[[#This Row],[РРЦ с НДС]]-Профильные_системы[[#This Row],[РРЦ с НДС]]*$N$1</f>
        <v>1865.1479999999999</v>
      </c>
      <c r="M334" s="364">
        <f t="array" ref="M334">Профильные_системы[[#This Row],["0" НДС]]-Профильные_системы[[#This Row],["0" НДС]]*$N$1</f>
        <v>1554.29</v>
      </c>
      <c r="Q334">
        <f t="array" ref="Q334">Профильные_системы[[#This Row],[РРЦ Без НДС]]-Профильные_системы[[#This Row],[РРЦ Без НДС]]*$U$1</f>
        <v>1776.33</v>
      </c>
      <c r="R334">
        <f t="array" ref="R334">Профильные_системы[[#This Row],[РРЦ с НДС]]-Профильные_системы[[#This Row],[РРЦ с НДС]]*$U$1</f>
        <v>1865.1479999999999</v>
      </c>
      <c r="S334" s="1">
        <f t="array" ref="S334">Профильные_системы[[#This Row],["0" НДС]]-Профильные_системы[[#This Row],["0" НДС]]*$U$1</f>
        <v>1554.29</v>
      </c>
    </row>
    <row r="335" spans="1:19" x14ac:dyDescent="0.25">
      <c r="A335" s="1" t="s">
        <v>124</v>
      </c>
      <c r="B335" s="1" t="s">
        <v>1169</v>
      </c>
      <c r="C335" s="1" t="s">
        <v>1183</v>
      </c>
      <c r="D335">
        <v>1244.6600000000001</v>
      </c>
      <c r="E335">
        <v>1306.896</v>
      </c>
      <c r="F335">
        <v>1089.08</v>
      </c>
      <c r="K335" s="364">
        <f t="array" ref="K335">Профильные_системы[[#This Row],[РРЦ Без НДС]]-Профильные_системы[[#This Row],[РРЦ Без НДС]]*$N$1</f>
        <v>1244.6600000000001</v>
      </c>
      <c r="L335" s="364">
        <f t="array" ref="L335">Профильные_системы[[#This Row],[РРЦ с НДС]]-Профильные_системы[[#This Row],[РРЦ с НДС]]*$N$1</f>
        <v>1306.896</v>
      </c>
      <c r="M335" s="364">
        <f t="array" ref="M335">Профильные_системы[[#This Row],["0" НДС]]-Профильные_системы[[#This Row],["0" НДС]]*$N$1</f>
        <v>1089.08</v>
      </c>
      <c r="Q335">
        <f t="array" ref="Q335">Профильные_системы[[#This Row],[РРЦ Без НДС]]-Профильные_системы[[#This Row],[РРЦ Без НДС]]*$U$1</f>
        <v>1244.6600000000001</v>
      </c>
      <c r="R335">
        <f t="array" ref="R335">Профильные_системы[[#This Row],[РРЦ с НДС]]-Профильные_системы[[#This Row],[РРЦ с НДС]]*$U$1</f>
        <v>1306.896</v>
      </c>
      <c r="S335" s="1">
        <f t="array" ref="S335">Профильные_системы[[#This Row],["0" НДС]]-Профильные_системы[[#This Row],["0" НДС]]*$U$1</f>
        <v>1089.08</v>
      </c>
    </row>
    <row r="336" spans="1:19" x14ac:dyDescent="0.25">
      <c r="A336" s="1" t="s">
        <v>126</v>
      </c>
      <c r="B336" s="1" t="s">
        <v>1169</v>
      </c>
      <c r="C336" s="1" t="s">
        <v>1184</v>
      </c>
      <c r="D336">
        <v>2487.56</v>
      </c>
      <c r="E336">
        <v>2611.944</v>
      </c>
      <c r="F336">
        <v>2176.62</v>
      </c>
      <c r="K336" s="364">
        <f t="array" ref="K336">Профильные_системы[[#This Row],[РРЦ Без НДС]]-Профильные_системы[[#This Row],[РРЦ Без НДС]]*$N$1</f>
        <v>2487.56</v>
      </c>
      <c r="L336" s="364">
        <f t="array" ref="L336">Профильные_системы[[#This Row],[РРЦ с НДС]]-Профильные_системы[[#This Row],[РРЦ с НДС]]*$N$1</f>
        <v>2611.944</v>
      </c>
      <c r="M336" s="364">
        <f t="array" ref="M336">Профильные_системы[[#This Row],["0" НДС]]-Профильные_системы[[#This Row],["0" НДС]]*$N$1</f>
        <v>2176.62</v>
      </c>
      <c r="Q336">
        <f t="array" ref="Q336">Профильные_системы[[#This Row],[РРЦ Без НДС]]-Профильные_системы[[#This Row],[РРЦ Без НДС]]*$U$1</f>
        <v>2487.56</v>
      </c>
      <c r="R336">
        <f t="array" ref="R336">Профильные_системы[[#This Row],[РРЦ с НДС]]-Профильные_системы[[#This Row],[РРЦ с НДС]]*$U$1</f>
        <v>2611.944</v>
      </c>
      <c r="S336" s="1">
        <f t="array" ref="S336">Профильные_системы[[#This Row],["0" НДС]]-Профильные_системы[[#This Row],["0" НДС]]*$U$1</f>
        <v>2176.62</v>
      </c>
    </row>
    <row r="337" spans="1:19" x14ac:dyDescent="0.25">
      <c r="A337" s="1" t="s">
        <v>129</v>
      </c>
      <c r="B337" s="1" t="s">
        <v>1169</v>
      </c>
      <c r="C337" s="1" t="s">
        <v>1185</v>
      </c>
      <c r="D337">
        <v>1714.72</v>
      </c>
      <c r="E337">
        <v>1800.4560000000001</v>
      </c>
      <c r="F337">
        <v>1500.38</v>
      </c>
      <c r="K337" s="364">
        <f t="array" ref="K337">Профильные_системы[[#This Row],[РРЦ Без НДС]]-Профильные_системы[[#This Row],[РРЦ Без НДС]]*$N$1</f>
        <v>1714.72</v>
      </c>
      <c r="L337" s="364">
        <f t="array" ref="L337">Профильные_системы[[#This Row],[РРЦ с НДС]]-Профильные_системы[[#This Row],[РРЦ с НДС]]*$N$1</f>
        <v>1800.4560000000001</v>
      </c>
      <c r="M337" s="364">
        <f t="array" ref="M337">Профильные_системы[[#This Row],["0" НДС]]-Профильные_системы[[#This Row],["0" НДС]]*$N$1</f>
        <v>1500.38</v>
      </c>
      <c r="Q337">
        <f t="array" ref="Q337">Профильные_системы[[#This Row],[РРЦ Без НДС]]-Профильные_системы[[#This Row],[РРЦ Без НДС]]*$U$1</f>
        <v>1714.72</v>
      </c>
      <c r="R337">
        <f t="array" ref="R337">Профильные_системы[[#This Row],[РРЦ с НДС]]-Профильные_системы[[#This Row],[РРЦ с НДС]]*$U$1</f>
        <v>1800.4560000000001</v>
      </c>
      <c r="S337" s="1">
        <f t="array" ref="S337">Профильные_системы[[#This Row],["0" НДС]]-Профильные_системы[[#This Row],["0" НДС]]*$U$1</f>
        <v>1500.38</v>
      </c>
    </row>
    <row r="338" spans="1:19" x14ac:dyDescent="0.25">
      <c r="A338" s="1" t="s">
        <v>91</v>
      </c>
      <c r="B338" s="1" t="s">
        <v>1170</v>
      </c>
      <c r="C338" s="1" t="s">
        <v>1186</v>
      </c>
      <c r="D338">
        <v>2557.09</v>
      </c>
      <c r="E338">
        <v>2684.9399999999996</v>
      </c>
      <c r="F338">
        <v>2237.4499999999998</v>
      </c>
      <c r="K338" s="364">
        <f t="array" ref="K338">Профильные_системы[[#This Row],[РРЦ Без НДС]]-Профильные_системы[[#This Row],[РРЦ Без НДС]]*$N$1</f>
        <v>2557.09</v>
      </c>
      <c r="L338" s="364">
        <f t="array" ref="L338">Профильные_системы[[#This Row],[РРЦ с НДС]]-Профильные_системы[[#This Row],[РРЦ с НДС]]*$N$1</f>
        <v>2684.9399999999996</v>
      </c>
      <c r="M338" s="364">
        <f t="array" ref="M338">Профильные_системы[[#This Row],["0" НДС]]-Профильные_системы[[#This Row],["0" НДС]]*$N$1</f>
        <v>2237.4499999999998</v>
      </c>
      <c r="Q338">
        <f t="array" ref="Q338">Профильные_системы[[#This Row],[РРЦ Без НДС]]-Профильные_системы[[#This Row],[РРЦ Без НДС]]*$U$1</f>
        <v>2557.09</v>
      </c>
      <c r="R338">
        <f t="array" ref="R338">Профильные_системы[[#This Row],[РРЦ с НДС]]-Профильные_системы[[#This Row],[РРЦ с НДС]]*$U$1</f>
        <v>2684.9399999999996</v>
      </c>
      <c r="S338" s="1">
        <f t="array" ref="S338">Профильные_системы[[#This Row],["0" НДС]]-Профильные_системы[[#This Row],["0" НДС]]*$U$1</f>
        <v>2237.4499999999998</v>
      </c>
    </row>
    <row r="339" spans="1:19" x14ac:dyDescent="0.25">
      <c r="A339" s="1" t="s">
        <v>99</v>
      </c>
      <c r="B339" s="1" t="s">
        <v>1170</v>
      </c>
      <c r="C339" s="1" t="s">
        <v>1351</v>
      </c>
      <c r="D339">
        <v>2793.98</v>
      </c>
      <c r="E339">
        <v>2933.6759999999999</v>
      </c>
      <c r="F339">
        <v>2444.73</v>
      </c>
      <c r="K339" s="364">
        <f t="array" ref="K339">Профильные_системы[[#This Row],[РРЦ Без НДС]]-Профильные_системы[[#This Row],[РРЦ Без НДС]]*$N$1</f>
        <v>2793.98</v>
      </c>
      <c r="L339" s="364">
        <f t="array" ref="L339">Профильные_системы[[#This Row],[РРЦ с НДС]]-Профильные_системы[[#This Row],[РРЦ с НДС]]*$N$1</f>
        <v>2933.6759999999999</v>
      </c>
      <c r="M339" s="364">
        <f t="array" ref="M339">Профильные_системы[[#This Row],["0" НДС]]-Профильные_системы[[#This Row],["0" НДС]]*$N$1</f>
        <v>2444.73</v>
      </c>
      <c r="Q339">
        <f t="array" ref="Q339">Профильные_системы[[#This Row],[РРЦ Без НДС]]-Профильные_системы[[#This Row],[РРЦ Без НДС]]*$U$1</f>
        <v>2793.98</v>
      </c>
      <c r="R339">
        <f t="array" ref="R339">Профильные_системы[[#This Row],[РРЦ с НДС]]-Профильные_системы[[#This Row],[РРЦ с НДС]]*$U$1</f>
        <v>2933.6759999999999</v>
      </c>
      <c r="S339" s="1">
        <f t="array" ref="S339">Профильные_системы[[#This Row],["0" НДС]]-Профильные_системы[[#This Row],["0" НДС]]*$U$1</f>
        <v>2444.73</v>
      </c>
    </row>
    <row r="340" spans="1:19" x14ac:dyDescent="0.25">
      <c r="A340" s="1" t="s">
        <v>116</v>
      </c>
      <c r="B340" s="1" t="s">
        <v>1170</v>
      </c>
      <c r="C340" s="1" t="s">
        <v>1352</v>
      </c>
      <c r="D340">
        <v>1722.78</v>
      </c>
      <c r="E340">
        <v>1808.9160000000002</v>
      </c>
      <c r="F340">
        <v>1507.43</v>
      </c>
      <c r="K340" s="364">
        <f t="array" ref="K340">Профильные_системы[[#This Row],[РРЦ Без НДС]]-Профильные_системы[[#This Row],[РРЦ Без НДС]]*$N$1</f>
        <v>1722.78</v>
      </c>
      <c r="L340" s="364">
        <f t="array" ref="L340">Профильные_системы[[#This Row],[РРЦ с НДС]]-Профильные_системы[[#This Row],[РРЦ с НДС]]*$N$1</f>
        <v>1808.9160000000002</v>
      </c>
      <c r="M340" s="364">
        <f t="array" ref="M340">Профильные_системы[[#This Row],["0" НДС]]-Профильные_системы[[#This Row],["0" НДС]]*$N$1</f>
        <v>1507.43</v>
      </c>
      <c r="Q340">
        <f t="array" ref="Q340">Профильные_системы[[#This Row],[РРЦ Без НДС]]-Профильные_системы[[#This Row],[РРЦ Без НДС]]*$U$1</f>
        <v>1722.78</v>
      </c>
      <c r="R340">
        <f t="array" ref="R340">Профильные_системы[[#This Row],[РРЦ с НДС]]-Профильные_системы[[#This Row],[РРЦ с НДС]]*$U$1</f>
        <v>1808.9160000000002</v>
      </c>
      <c r="S340" s="1">
        <f t="array" ref="S340">Профильные_системы[[#This Row],["0" НДС]]-Профильные_системы[[#This Row],["0" НДС]]*$U$1</f>
        <v>1507.43</v>
      </c>
    </row>
    <row r="341" spans="1:19" x14ac:dyDescent="0.25">
      <c r="A341" s="1" t="s">
        <v>382</v>
      </c>
      <c r="B341" s="1" t="s">
        <v>1170</v>
      </c>
      <c r="C341" s="1" t="s">
        <v>1187</v>
      </c>
      <c r="D341">
        <v>3777.11</v>
      </c>
      <c r="E341">
        <v>3965.9639999999999</v>
      </c>
      <c r="F341">
        <v>3304.97</v>
      </c>
      <c r="K341" s="364">
        <f t="array" ref="K341">Профильные_системы[[#This Row],[РРЦ Без НДС]]-Профильные_системы[[#This Row],[РРЦ Без НДС]]*$N$1</f>
        <v>3777.11</v>
      </c>
      <c r="L341" s="364">
        <f t="array" ref="L341">Профильные_системы[[#This Row],[РРЦ с НДС]]-Профильные_системы[[#This Row],[РРЦ с НДС]]*$N$1</f>
        <v>3965.9639999999999</v>
      </c>
      <c r="M341" s="364">
        <f t="array" ref="M341">Профильные_системы[[#This Row],["0" НДС]]-Профильные_системы[[#This Row],["0" НДС]]*$N$1</f>
        <v>3304.97</v>
      </c>
      <c r="Q341">
        <f t="array" ref="Q341">Профильные_системы[[#This Row],[РРЦ Без НДС]]-Профильные_системы[[#This Row],[РРЦ Без НДС]]*$U$1</f>
        <v>3777.11</v>
      </c>
      <c r="R341">
        <f t="array" ref="R341">Профильные_системы[[#This Row],[РРЦ с НДС]]-Профильные_системы[[#This Row],[РРЦ с НДС]]*$U$1</f>
        <v>3965.9639999999999</v>
      </c>
      <c r="S341" s="1">
        <f t="array" ref="S341">Профильные_системы[[#This Row],["0" НДС]]-Профильные_системы[[#This Row],["0" НДС]]*$U$1</f>
        <v>3304.97</v>
      </c>
    </row>
    <row r="342" spans="1:19" x14ac:dyDescent="0.25">
      <c r="A342" s="1" t="s">
        <v>41</v>
      </c>
      <c r="B342" s="1" t="s">
        <v>1170</v>
      </c>
      <c r="C342" s="1" t="s">
        <v>1188</v>
      </c>
      <c r="D342">
        <v>1776.33</v>
      </c>
      <c r="E342">
        <v>1865.1479999999999</v>
      </c>
      <c r="F342">
        <v>1554.29</v>
      </c>
      <c r="K342" s="364">
        <f t="array" ref="K342">Профильные_системы[[#This Row],[РРЦ Без НДС]]-Профильные_системы[[#This Row],[РРЦ Без НДС]]*$N$1</f>
        <v>1776.33</v>
      </c>
      <c r="L342" s="364">
        <f t="array" ref="L342">Профильные_системы[[#This Row],[РРЦ с НДС]]-Профильные_системы[[#This Row],[РРЦ с НДС]]*$N$1</f>
        <v>1865.1479999999999</v>
      </c>
      <c r="M342" s="364">
        <f t="array" ref="M342">Профильные_системы[[#This Row],["0" НДС]]-Профильные_системы[[#This Row],["0" НДС]]*$N$1</f>
        <v>1554.29</v>
      </c>
      <c r="Q342">
        <f t="array" ref="Q342">Профильные_системы[[#This Row],[РРЦ Без НДС]]-Профильные_системы[[#This Row],[РРЦ Без НДС]]*$U$1</f>
        <v>1776.33</v>
      </c>
      <c r="R342">
        <f t="array" ref="R342">Профильные_системы[[#This Row],[РРЦ с НДС]]-Профильные_системы[[#This Row],[РРЦ с НДС]]*$U$1</f>
        <v>1865.1479999999999</v>
      </c>
      <c r="S342" s="1">
        <f t="array" ref="S342">Профильные_системы[[#This Row],["0" НДС]]-Профильные_системы[[#This Row],["0" НДС]]*$U$1</f>
        <v>1554.29</v>
      </c>
    </row>
    <row r="343" spans="1:19" x14ac:dyDescent="0.25">
      <c r="A343" s="1" t="s">
        <v>124</v>
      </c>
      <c r="B343" s="1" t="s">
        <v>1170</v>
      </c>
      <c r="C343" s="1" t="s">
        <v>1189</v>
      </c>
      <c r="D343">
        <v>1244.6600000000001</v>
      </c>
      <c r="E343">
        <v>1306.896</v>
      </c>
      <c r="F343">
        <v>1089.08</v>
      </c>
      <c r="K343" s="364">
        <f t="array" ref="K343">Профильные_системы[[#This Row],[РРЦ Без НДС]]-Профильные_системы[[#This Row],[РРЦ Без НДС]]*$N$1</f>
        <v>1244.6600000000001</v>
      </c>
      <c r="L343" s="364">
        <f t="array" ref="L343">Профильные_системы[[#This Row],[РРЦ с НДС]]-Профильные_системы[[#This Row],[РРЦ с НДС]]*$N$1</f>
        <v>1306.896</v>
      </c>
      <c r="M343" s="364">
        <f t="array" ref="M343">Профильные_системы[[#This Row],["0" НДС]]-Профильные_системы[[#This Row],["0" НДС]]*$N$1</f>
        <v>1089.08</v>
      </c>
      <c r="Q343">
        <f t="array" ref="Q343">Профильные_системы[[#This Row],[РРЦ Без НДС]]-Профильные_системы[[#This Row],[РРЦ Без НДС]]*$U$1</f>
        <v>1244.6600000000001</v>
      </c>
      <c r="R343">
        <f t="array" ref="R343">Профильные_системы[[#This Row],[РРЦ с НДС]]-Профильные_системы[[#This Row],[РРЦ с НДС]]*$U$1</f>
        <v>1306.896</v>
      </c>
      <c r="S343" s="1">
        <f t="array" ref="S343">Профильные_системы[[#This Row],["0" НДС]]-Профильные_системы[[#This Row],["0" НДС]]*$U$1</f>
        <v>1089.08</v>
      </c>
    </row>
    <row r="344" spans="1:19" x14ac:dyDescent="0.25">
      <c r="A344" s="1" t="s">
        <v>126</v>
      </c>
      <c r="B344" s="1" t="s">
        <v>1170</v>
      </c>
      <c r="C344" s="1" t="s">
        <v>1190</v>
      </c>
      <c r="D344">
        <v>2487.56</v>
      </c>
      <c r="E344">
        <v>2611.944</v>
      </c>
      <c r="F344">
        <v>2176.62</v>
      </c>
      <c r="K344" s="364">
        <f t="array" ref="K344">Профильные_системы[[#This Row],[РРЦ Без НДС]]-Профильные_системы[[#This Row],[РРЦ Без НДС]]*$N$1</f>
        <v>2487.56</v>
      </c>
      <c r="L344" s="364">
        <f t="array" ref="L344">Профильные_системы[[#This Row],[РРЦ с НДС]]-Профильные_системы[[#This Row],[РРЦ с НДС]]*$N$1</f>
        <v>2611.944</v>
      </c>
      <c r="M344" s="364">
        <f t="array" ref="M344">Профильные_системы[[#This Row],["0" НДС]]-Профильные_системы[[#This Row],["0" НДС]]*$N$1</f>
        <v>2176.62</v>
      </c>
      <c r="Q344">
        <f t="array" ref="Q344">Профильные_системы[[#This Row],[РРЦ Без НДС]]-Профильные_системы[[#This Row],[РРЦ Без НДС]]*$U$1</f>
        <v>2487.56</v>
      </c>
      <c r="R344">
        <f t="array" ref="R344">Профильные_системы[[#This Row],[РРЦ с НДС]]-Профильные_системы[[#This Row],[РРЦ с НДС]]*$U$1</f>
        <v>2611.944</v>
      </c>
      <c r="S344" s="1">
        <f t="array" ref="S344">Профильные_системы[[#This Row],["0" НДС]]-Профильные_системы[[#This Row],["0" НДС]]*$U$1</f>
        <v>2176.62</v>
      </c>
    </row>
    <row r="345" spans="1:19" x14ac:dyDescent="0.25">
      <c r="A345" s="1" t="s">
        <v>129</v>
      </c>
      <c r="B345" s="1" t="s">
        <v>1170</v>
      </c>
      <c r="C345" s="1" t="s">
        <v>1191</v>
      </c>
      <c r="D345">
        <v>1714.72</v>
      </c>
      <c r="E345">
        <v>1800.4560000000001</v>
      </c>
      <c r="F345">
        <v>1500.38</v>
      </c>
      <c r="K345" s="364">
        <f t="array" ref="K345">Профильные_системы[[#This Row],[РРЦ Без НДС]]-Профильные_системы[[#This Row],[РРЦ Без НДС]]*$N$1</f>
        <v>1714.72</v>
      </c>
      <c r="L345" s="364">
        <f t="array" ref="L345">Профильные_системы[[#This Row],[РРЦ с НДС]]-Профильные_системы[[#This Row],[РРЦ с НДС]]*$N$1</f>
        <v>1800.4560000000001</v>
      </c>
      <c r="M345" s="364">
        <f t="array" ref="M345">Профильные_системы[[#This Row],["0" НДС]]-Профильные_системы[[#This Row],["0" НДС]]*$N$1</f>
        <v>1500.38</v>
      </c>
      <c r="Q345">
        <f t="array" ref="Q345">Профильные_системы[[#This Row],[РРЦ Без НДС]]-Профильные_системы[[#This Row],[РРЦ Без НДС]]*$U$1</f>
        <v>1714.72</v>
      </c>
      <c r="R345">
        <f t="array" ref="R345">Профильные_системы[[#This Row],[РРЦ с НДС]]-Профильные_системы[[#This Row],[РРЦ с НДС]]*$U$1</f>
        <v>1800.4560000000001</v>
      </c>
      <c r="S345" s="1">
        <f t="array" ref="S345">Профильные_системы[[#This Row],["0" НДС]]-Профильные_системы[[#This Row],["0" НДС]]*$U$1</f>
        <v>1500.38</v>
      </c>
    </row>
    <row r="346" spans="1:19" x14ac:dyDescent="0.25">
      <c r="A346" s="1" t="s">
        <v>91</v>
      </c>
      <c r="B346" s="1" t="s">
        <v>1171</v>
      </c>
      <c r="C346" s="1" t="s">
        <v>1192</v>
      </c>
      <c r="D346">
        <v>2557.09</v>
      </c>
      <c r="E346">
        <v>2684.9399999999996</v>
      </c>
      <c r="F346">
        <v>2237.4499999999998</v>
      </c>
      <c r="K346" s="364">
        <f t="array" ref="K346">Профильные_системы[[#This Row],[РРЦ Без НДС]]-Профильные_системы[[#This Row],[РРЦ Без НДС]]*$N$1</f>
        <v>2557.09</v>
      </c>
      <c r="L346" s="364">
        <f t="array" ref="L346">Профильные_системы[[#This Row],[РРЦ с НДС]]-Профильные_системы[[#This Row],[РРЦ с НДС]]*$N$1</f>
        <v>2684.9399999999996</v>
      </c>
      <c r="M346" s="364">
        <f t="array" ref="M346">Профильные_системы[[#This Row],["0" НДС]]-Профильные_системы[[#This Row],["0" НДС]]*$N$1</f>
        <v>2237.4499999999998</v>
      </c>
      <c r="Q346">
        <f t="array" ref="Q346">Профильные_системы[[#This Row],[РРЦ Без НДС]]-Профильные_системы[[#This Row],[РРЦ Без НДС]]*$U$1</f>
        <v>2557.09</v>
      </c>
      <c r="R346">
        <f t="array" ref="R346">Профильные_системы[[#This Row],[РРЦ с НДС]]-Профильные_системы[[#This Row],[РРЦ с НДС]]*$U$1</f>
        <v>2684.9399999999996</v>
      </c>
      <c r="S346" s="1">
        <f t="array" ref="S346">Профильные_системы[[#This Row],["0" НДС]]-Профильные_системы[[#This Row],["0" НДС]]*$U$1</f>
        <v>2237.4499999999998</v>
      </c>
    </row>
    <row r="347" spans="1:19" x14ac:dyDescent="0.25">
      <c r="A347" s="1" t="s">
        <v>99</v>
      </c>
      <c r="B347" s="1" t="s">
        <v>1171</v>
      </c>
      <c r="C347" s="1" t="s">
        <v>1353</v>
      </c>
      <c r="D347">
        <v>2793.98</v>
      </c>
      <c r="E347">
        <v>2933.6759999999999</v>
      </c>
      <c r="F347">
        <v>2444.73</v>
      </c>
      <c r="K347" s="364">
        <f t="array" ref="K347">Профильные_системы[[#This Row],[РРЦ Без НДС]]-Профильные_системы[[#This Row],[РРЦ Без НДС]]*$N$1</f>
        <v>2793.98</v>
      </c>
      <c r="L347" s="364">
        <f t="array" ref="L347">Профильные_системы[[#This Row],[РРЦ с НДС]]-Профильные_системы[[#This Row],[РРЦ с НДС]]*$N$1</f>
        <v>2933.6759999999999</v>
      </c>
      <c r="M347" s="364">
        <f t="array" ref="M347">Профильные_системы[[#This Row],["0" НДС]]-Профильные_системы[[#This Row],["0" НДС]]*$N$1</f>
        <v>2444.73</v>
      </c>
      <c r="Q347">
        <f t="array" ref="Q347">Профильные_системы[[#This Row],[РРЦ Без НДС]]-Профильные_системы[[#This Row],[РРЦ Без НДС]]*$U$1</f>
        <v>2793.98</v>
      </c>
      <c r="R347">
        <f t="array" ref="R347">Профильные_системы[[#This Row],[РРЦ с НДС]]-Профильные_системы[[#This Row],[РРЦ с НДС]]*$U$1</f>
        <v>2933.6759999999999</v>
      </c>
      <c r="S347" s="1">
        <f t="array" ref="S347">Профильные_системы[[#This Row],["0" НДС]]-Профильные_системы[[#This Row],["0" НДС]]*$U$1</f>
        <v>2444.73</v>
      </c>
    </row>
    <row r="348" spans="1:19" x14ac:dyDescent="0.25">
      <c r="A348" s="1" t="s">
        <v>116</v>
      </c>
      <c r="B348" s="1" t="s">
        <v>1171</v>
      </c>
      <c r="C348" s="1" t="s">
        <v>1354</v>
      </c>
      <c r="D348">
        <v>1722.78</v>
      </c>
      <c r="E348">
        <v>1808.9160000000002</v>
      </c>
      <c r="F348">
        <v>1507.43</v>
      </c>
      <c r="K348" s="364">
        <f t="array" ref="K348">Профильные_системы[[#This Row],[РРЦ Без НДС]]-Профильные_системы[[#This Row],[РРЦ Без НДС]]*$N$1</f>
        <v>1722.78</v>
      </c>
      <c r="L348" s="364">
        <f t="array" ref="L348">Профильные_системы[[#This Row],[РРЦ с НДС]]-Профильные_системы[[#This Row],[РРЦ с НДС]]*$N$1</f>
        <v>1808.9160000000002</v>
      </c>
      <c r="M348" s="364">
        <f t="array" ref="M348">Профильные_системы[[#This Row],["0" НДС]]-Профильные_системы[[#This Row],["0" НДС]]*$N$1</f>
        <v>1507.43</v>
      </c>
      <c r="Q348">
        <f t="array" ref="Q348">Профильные_системы[[#This Row],[РРЦ Без НДС]]-Профильные_системы[[#This Row],[РРЦ Без НДС]]*$U$1</f>
        <v>1722.78</v>
      </c>
      <c r="R348">
        <f t="array" ref="R348">Профильные_системы[[#This Row],[РРЦ с НДС]]-Профильные_системы[[#This Row],[РРЦ с НДС]]*$U$1</f>
        <v>1808.9160000000002</v>
      </c>
      <c r="S348" s="1">
        <f t="array" ref="S348">Профильные_системы[[#This Row],["0" НДС]]-Профильные_системы[[#This Row],["0" НДС]]*$U$1</f>
        <v>1507.43</v>
      </c>
    </row>
    <row r="349" spans="1:19" x14ac:dyDescent="0.25">
      <c r="A349" s="1" t="s">
        <v>382</v>
      </c>
      <c r="B349" s="1" t="s">
        <v>1171</v>
      </c>
      <c r="C349" s="1" t="s">
        <v>1193</v>
      </c>
      <c r="D349">
        <v>3777.11</v>
      </c>
      <c r="E349">
        <v>3965.9639999999999</v>
      </c>
      <c r="F349">
        <v>3304.97</v>
      </c>
      <c r="K349" s="364">
        <f t="array" ref="K349">Профильные_системы[[#This Row],[РРЦ Без НДС]]-Профильные_системы[[#This Row],[РРЦ Без НДС]]*$N$1</f>
        <v>3777.11</v>
      </c>
      <c r="L349" s="364">
        <f t="array" ref="L349">Профильные_системы[[#This Row],[РРЦ с НДС]]-Профильные_системы[[#This Row],[РРЦ с НДС]]*$N$1</f>
        <v>3965.9639999999999</v>
      </c>
      <c r="M349" s="364">
        <f t="array" ref="M349">Профильные_системы[[#This Row],["0" НДС]]-Профильные_системы[[#This Row],["0" НДС]]*$N$1</f>
        <v>3304.97</v>
      </c>
      <c r="Q349">
        <f t="array" ref="Q349">Профильные_системы[[#This Row],[РРЦ Без НДС]]-Профильные_системы[[#This Row],[РРЦ Без НДС]]*$U$1</f>
        <v>3777.11</v>
      </c>
      <c r="R349">
        <f t="array" ref="R349">Профильные_системы[[#This Row],[РРЦ с НДС]]-Профильные_системы[[#This Row],[РРЦ с НДС]]*$U$1</f>
        <v>3965.9639999999999</v>
      </c>
      <c r="S349" s="1">
        <f t="array" ref="S349">Профильные_системы[[#This Row],["0" НДС]]-Профильные_системы[[#This Row],["0" НДС]]*$U$1</f>
        <v>3304.97</v>
      </c>
    </row>
    <row r="350" spans="1:19" x14ac:dyDescent="0.25">
      <c r="A350" s="1" t="s">
        <v>41</v>
      </c>
      <c r="B350" s="1" t="s">
        <v>1171</v>
      </c>
      <c r="C350" s="1" t="s">
        <v>1194</v>
      </c>
      <c r="D350">
        <v>1776.33</v>
      </c>
      <c r="E350">
        <v>1865.1479999999999</v>
      </c>
      <c r="F350">
        <v>1554.29</v>
      </c>
      <c r="K350" s="364">
        <f t="array" ref="K350">Профильные_системы[[#This Row],[РРЦ Без НДС]]-Профильные_системы[[#This Row],[РРЦ Без НДС]]*$N$1</f>
        <v>1776.33</v>
      </c>
      <c r="L350" s="364">
        <f t="array" ref="L350">Профильные_системы[[#This Row],[РРЦ с НДС]]-Профильные_системы[[#This Row],[РРЦ с НДС]]*$N$1</f>
        <v>1865.1479999999999</v>
      </c>
      <c r="M350" s="364">
        <f t="array" ref="M350">Профильные_системы[[#This Row],["0" НДС]]-Профильные_системы[[#This Row],["0" НДС]]*$N$1</f>
        <v>1554.29</v>
      </c>
      <c r="Q350">
        <f t="array" ref="Q350">Профильные_системы[[#This Row],[РРЦ Без НДС]]-Профильные_системы[[#This Row],[РРЦ Без НДС]]*$U$1</f>
        <v>1776.33</v>
      </c>
      <c r="R350">
        <f t="array" ref="R350">Профильные_системы[[#This Row],[РРЦ с НДС]]-Профильные_системы[[#This Row],[РРЦ с НДС]]*$U$1</f>
        <v>1865.1479999999999</v>
      </c>
      <c r="S350" s="1">
        <f t="array" ref="S350">Профильные_системы[[#This Row],["0" НДС]]-Профильные_системы[[#This Row],["0" НДС]]*$U$1</f>
        <v>1554.29</v>
      </c>
    </row>
    <row r="351" spans="1:19" x14ac:dyDescent="0.25">
      <c r="A351" s="1" t="s">
        <v>124</v>
      </c>
      <c r="B351" s="1" t="s">
        <v>1171</v>
      </c>
      <c r="C351" s="1" t="s">
        <v>1195</v>
      </c>
      <c r="D351">
        <v>1244.6600000000001</v>
      </c>
      <c r="E351">
        <v>1306.896</v>
      </c>
      <c r="F351">
        <v>1089.08</v>
      </c>
      <c r="K351" s="364">
        <f t="array" ref="K351">Профильные_системы[[#This Row],[РРЦ Без НДС]]-Профильные_системы[[#This Row],[РРЦ Без НДС]]*$N$1</f>
        <v>1244.6600000000001</v>
      </c>
      <c r="L351" s="364">
        <f t="array" ref="L351">Профильные_системы[[#This Row],[РРЦ с НДС]]-Профильные_системы[[#This Row],[РРЦ с НДС]]*$N$1</f>
        <v>1306.896</v>
      </c>
      <c r="M351" s="364">
        <f t="array" ref="M351">Профильные_системы[[#This Row],["0" НДС]]-Профильные_системы[[#This Row],["0" НДС]]*$N$1</f>
        <v>1089.08</v>
      </c>
      <c r="Q351">
        <f t="array" ref="Q351">Профильные_системы[[#This Row],[РРЦ Без НДС]]-Профильные_системы[[#This Row],[РРЦ Без НДС]]*$U$1</f>
        <v>1244.6600000000001</v>
      </c>
      <c r="R351">
        <f t="array" ref="R351">Профильные_системы[[#This Row],[РРЦ с НДС]]-Профильные_системы[[#This Row],[РРЦ с НДС]]*$U$1</f>
        <v>1306.896</v>
      </c>
      <c r="S351" s="1">
        <f t="array" ref="S351">Профильные_системы[[#This Row],["0" НДС]]-Профильные_системы[[#This Row],["0" НДС]]*$U$1</f>
        <v>1089.08</v>
      </c>
    </row>
    <row r="352" spans="1:19" x14ac:dyDescent="0.25">
      <c r="A352" s="1" t="s">
        <v>126</v>
      </c>
      <c r="B352" s="1" t="s">
        <v>1171</v>
      </c>
      <c r="C352" s="1" t="s">
        <v>1196</v>
      </c>
      <c r="D352">
        <v>2487.56</v>
      </c>
      <c r="E352">
        <v>2611.944</v>
      </c>
      <c r="F352">
        <v>2176.62</v>
      </c>
      <c r="K352" s="364">
        <f t="array" ref="K352">Профильные_системы[[#This Row],[РРЦ Без НДС]]-Профильные_системы[[#This Row],[РРЦ Без НДС]]*$N$1</f>
        <v>2487.56</v>
      </c>
      <c r="L352" s="364">
        <f t="array" ref="L352">Профильные_системы[[#This Row],[РРЦ с НДС]]-Профильные_системы[[#This Row],[РРЦ с НДС]]*$N$1</f>
        <v>2611.944</v>
      </c>
      <c r="M352" s="364">
        <f t="array" ref="M352">Профильные_системы[[#This Row],["0" НДС]]-Профильные_системы[[#This Row],["0" НДС]]*$N$1</f>
        <v>2176.62</v>
      </c>
      <c r="Q352">
        <f t="array" ref="Q352">Профильные_системы[[#This Row],[РРЦ Без НДС]]-Профильные_системы[[#This Row],[РРЦ Без НДС]]*$U$1</f>
        <v>2487.56</v>
      </c>
      <c r="R352">
        <f t="array" ref="R352">Профильные_системы[[#This Row],[РРЦ с НДС]]-Профильные_системы[[#This Row],[РРЦ с НДС]]*$U$1</f>
        <v>2611.944</v>
      </c>
      <c r="S352" s="1">
        <f t="array" ref="S352">Профильные_системы[[#This Row],["0" НДС]]-Профильные_системы[[#This Row],["0" НДС]]*$U$1</f>
        <v>2176.62</v>
      </c>
    </row>
    <row r="353" spans="1:19" x14ac:dyDescent="0.25">
      <c r="A353" s="1" t="s">
        <v>129</v>
      </c>
      <c r="B353" s="1" t="s">
        <v>1171</v>
      </c>
      <c r="C353" s="1" t="s">
        <v>1197</v>
      </c>
      <c r="D353">
        <v>1714.72</v>
      </c>
      <c r="E353">
        <v>1800.4560000000001</v>
      </c>
      <c r="F353">
        <v>1500.38</v>
      </c>
      <c r="K353" s="364">
        <f t="array" ref="K353">Профильные_системы[[#This Row],[РРЦ Без НДС]]-Профильные_системы[[#This Row],[РРЦ Без НДС]]*$N$1</f>
        <v>1714.72</v>
      </c>
      <c r="L353" s="364">
        <f t="array" ref="L353">Профильные_системы[[#This Row],[РРЦ с НДС]]-Профильные_системы[[#This Row],[РРЦ с НДС]]*$N$1</f>
        <v>1800.4560000000001</v>
      </c>
      <c r="M353" s="364">
        <f t="array" ref="M353">Профильные_системы[[#This Row],["0" НДС]]-Профильные_системы[[#This Row],["0" НДС]]*$N$1</f>
        <v>1500.38</v>
      </c>
      <c r="Q353">
        <f t="array" ref="Q353">Профильные_системы[[#This Row],[РРЦ Без НДС]]-Профильные_системы[[#This Row],[РРЦ Без НДС]]*$U$1</f>
        <v>1714.72</v>
      </c>
      <c r="R353">
        <f t="array" ref="R353">Профильные_системы[[#This Row],[РРЦ с НДС]]-Профильные_системы[[#This Row],[РРЦ с НДС]]*$U$1</f>
        <v>1800.4560000000001</v>
      </c>
      <c r="S353" s="1">
        <f t="array" ref="S353">Профильные_системы[[#This Row],["0" НДС]]-Профильные_системы[[#This Row],["0" НДС]]*$U$1</f>
        <v>1500.38</v>
      </c>
    </row>
    <row r="354" spans="1:19" x14ac:dyDescent="0.25">
      <c r="A354" s="1" t="s">
        <v>91</v>
      </c>
      <c r="B354" s="1" t="s">
        <v>1172</v>
      </c>
      <c r="C354" s="1" t="s">
        <v>1198</v>
      </c>
      <c r="D354">
        <v>2557.09</v>
      </c>
      <c r="E354">
        <v>2684.9399999999996</v>
      </c>
      <c r="F354">
        <v>2237.4499999999998</v>
      </c>
      <c r="K354" s="364">
        <f t="array" ref="K354">Профильные_системы[[#This Row],[РРЦ Без НДС]]-Профильные_системы[[#This Row],[РРЦ Без НДС]]*$N$1</f>
        <v>2557.09</v>
      </c>
      <c r="L354" s="364">
        <f t="array" ref="L354">Профильные_системы[[#This Row],[РРЦ с НДС]]-Профильные_системы[[#This Row],[РРЦ с НДС]]*$N$1</f>
        <v>2684.9399999999996</v>
      </c>
      <c r="M354" s="364">
        <f t="array" ref="M354">Профильные_системы[[#This Row],["0" НДС]]-Профильные_системы[[#This Row],["0" НДС]]*$N$1</f>
        <v>2237.4499999999998</v>
      </c>
      <c r="Q354">
        <f t="array" ref="Q354">Профильные_системы[[#This Row],[РРЦ Без НДС]]-Профильные_системы[[#This Row],[РРЦ Без НДС]]*$U$1</f>
        <v>2557.09</v>
      </c>
      <c r="R354">
        <f t="array" ref="R354">Профильные_системы[[#This Row],[РРЦ с НДС]]-Профильные_системы[[#This Row],[РРЦ с НДС]]*$U$1</f>
        <v>2684.9399999999996</v>
      </c>
      <c r="S354" s="1">
        <f t="array" ref="S354">Профильные_системы[[#This Row],["0" НДС]]-Профильные_системы[[#This Row],["0" НДС]]*$U$1</f>
        <v>2237.4499999999998</v>
      </c>
    </row>
    <row r="355" spans="1:19" x14ac:dyDescent="0.25">
      <c r="A355" s="1" t="s">
        <v>99</v>
      </c>
      <c r="B355" s="1" t="s">
        <v>1172</v>
      </c>
      <c r="C355" s="1" t="s">
        <v>1355</v>
      </c>
      <c r="D355">
        <v>2793.98</v>
      </c>
      <c r="E355">
        <v>2933.6759999999999</v>
      </c>
      <c r="F355">
        <v>2444.73</v>
      </c>
      <c r="K355" s="364">
        <f t="array" ref="K355">Профильные_системы[[#This Row],[РРЦ Без НДС]]-Профильные_системы[[#This Row],[РРЦ Без НДС]]*$N$1</f>
        <v>2793.98</v>
      </c>
      <c r="L355" s="364">
        <f t="array" ref="L355">Профильные_системы[[#This Row],[РРЦ с НДС]]-Профильные_системы[[#This Row],[РРЦ с НДС]]*$N$1</f>
        <v>2933.6759999999999</v>
      </c>
      <c r="M355" s="364">
        <f t="array" ref="M355">Профильные_системы[[#This Row],["0" НДС]]-Профильные_системы[[#This Row],["0" НДС]]*$N$1</f>
        <v>2444.73</v>
      </c>
      <c r="Q355">
        <f t="array" ref="Q355">Профильные_системы[[#This Row],[РРЦ Без НДС]]-Профильные_системы[[#This Row],[РРЦ Без НДС]]*$U$1</f>
        <v>2793.98</v>
      </c>
      <c r="R355">
        <f t="array" ref="R355">Профильные_системы[[#This Row],[РРЦ с НДС]]-Профильные_системы[[#This Row],[РРЦ с НДС]]*$U$1</f>
        <v>2933.6759999999999</v>
      </c>
      <c r="S355" s="1">
        <f t="array" ref="S355">Профильные_системы[[#This Row],["0" НДС]]-Профильные_системы[[#This Row],["0" НДС]]*$U$1</f>
        <v>2444.73</v>
      </c>
    </row>
    <row r="356" spans="1:19" x14ac:dyDescent="0.25">
      <c r="A356" s="1" t="s">
        <v>116</v>
      </c>
      <c r="B356" s="1" t="s">
        <v>1172</v>
      </c>
      <c r="C356" s="1" t="s">
        <v>1356</v>
      </c>
      <c r="D356">
        <v>1722.78</v>
      </c>
      <c r="E356">
        <v>1808.9160000000002</v>
      </c>
      <c r="F356">
        <v>1507.43</v>
      </c>
      <c r="K356" s="364">
        <f t="array" ref="K356">Профильные_системы[[#This Row],[РРЦ Без НДС]]-Профильные_системы[[#This Row],[РРЦ Без НДС]]*$N$1</f>
        <v>1722.78</v>
      </c>
      <c r="L356" s="364">
        <f t="array" ref="L356">Профильные_системы[[#This Row],[РРЦ с НДС]]-Профильные_системы[[#This Row],[РРЦ с НДС]]*$N$1</f>
        <v>1808.9160000000002</v>
      </c>
      <c r="M356" s="364">
        <f t="array" ref="M356">Профильные_системы[[#This Row],["0" НДС]]-Профильные_системы[[#This Row],["0" НДС]]*$N$1</f>
        <v>1507.43</v>
      </c>
      <c r="Q356">
        <f t="array" ref="Q356">Профильные_системы[[#This Row],[РРЦ Без НДС]]-Профильные_системы[[#This Row],[РРЦ Без НДС]]*$U$1</f>
        <v>1722.78</v>
      </c>
      <c r="R356">
        <f t="array" ref="R356">Профильные_системы[[#This Row],[РРЦ с НДС]]-Профильные_системы[[#This Row],[РРЦ с НДС]]*$U$1</f>
        <v>1808.9160000000002</v>
      </c>
      <c r="S356" s="1">
        <f t="array" ref="S356">Профильные_системы[[#This Row],["0" НДС]]-Профильные_системы[[#This Row],["0" НДС]]*$U$1</f>
        <v>1507.43</v>
      </c>
    </row>
    <row r="357" spans="1:19" x14ac:dyDescent="0.25">
      <c r="A357" s="1" t="s">
        <v>382</v>
      </c>
      <c r="B357" s="1" t="s">
        <v>1172</v>
      </c>
      <c r="C357" s="1" t="s">
        <v>1199</v>
      </c>
      <c r="D357">
        <v>3777.11</v>
      </c>
      <c r="E357">
        <v>3965.9639999999999</v>
      </c>
      <c r="F357">
        <v>3304.97</v>
      </c>
      <c r="K357" s="364">
        <f t="array" ref="K357">Профильные_системы[[#This Row],[РРЦ Без НДС]]-Профильные_системы[[#This Row],[РРЦ Без НДС]]*$N$1</f>
        <v>3777.11</v>
      </c>
      <c r="L357" s="364">
        <f t="array" ref="L357">Профильные_системы[[#This Row],[РРЦ с НДС]]-Профильные_системы[[#This Row],[РРЦ с НДС]]*$N$1</f>
        <v>3965.9639999999999</v>
      </c>
      <c r="M357" s="364">
        <f t="array" ref="M357">Профильные_системы[[#This Row],["0" НДС]]-Профильные_системы[[#This Row],["0" НДС]]*$N$1</f>
        <v>3304.97</v>
      </c>
      <c r="Q357">
        <f t="array" ref="Q357">Профильные_системы[[#This Row],[РРЦ Без НДС]]-Профильные_системы[[#This Row],[РРЦ Без НДС]]*$U$1</f>
        <v>3777.11</v>
      </c>
      <c r="R357">
        <f t="array" ref="R357">Профильные_системы[[#This Row],[РРЦ с НДС]]-Профильные_системы[[#This Row],[РРЦ с НДС]]*$U$1</f>
        <v>3965.9639999999999</v>
      </c>
      <c r="S357" s="1">
        <f t="array" ref="S357">Профильные_системы[[#This Row],["0" НДС]]-Профильные_системы[[#This Row],["0" НДС]]*$U$1</f>
        <v>3304.97</v>
      </c>
    </row>
    <row r="358" spans="1:19" x14ac:dyDescent="0.25">
      <c r="A358" s="1" t="s">
        <v>41</v>
      </c>
      <c r="B358" s="1" t="s">
        <v>1172</v>
      </c>
      <c r="C358" s="1" t="s">
        <v>1200</v>
      </c>
      <c r="D358">
        <v>1776.33</v>
      </c>
      <c r="E358">
        <v>1865.1479999999999</v>
      </c>
      <c r="F358">
        <v>1554.29</v>
      </c>
      <c r="K358" s="364">
        <f t="array" ref="K358">Профильные_системы[[#This Row],[РРЦ Без НДС]]-Профильные_системы[[#This Row],[РРЦ Без НДС]]*$N$1</f>
        <v>1776.33</v>
      </c>
      <c r="L358" s="364">
        <f t="array" ref="L358">Профильные_системы[[#This Row],[РРЦ с НДС]]-Профильные_системы[[#This Row],[РРЦ с НДС]]*$N$1</f>
        <v>1865.1479999999999</v>
      </c>
      <c r="M358" s="364">
        <f t="array" ref="M358">Профильные_системы[[#This Row],["0" НДС]]-Профильные_системы[[#This Row],["0" НДС]]*$N$1</f>
        <v>1554.29</v>
      </c>
      <c r="Q358">
        <f t="array" ref="Q358">Профильные_системы[[#This Row],[РРЦ Без НДС]]-Профильные_системы[[#This Row],[РРЦ Без НДС]]*$U$1</f>
        <v>1776.33</v>
      </c>
      <c r="R358">
        <f t="array" ref="R358">Профильные_системы[[#This Row],[РРЦ с НДС]]-Профильные_системы[[#This Row],[РРЦ с НДС]]*$U$1</f>
        <v>1865.1479999999999</v>
      </c>
      <c r="S358" s="1">
        <f t="array" ref="S358">Профильные_системы[[#This Row],["0" НДС]]-Профильные_системы[[#This Row],["0" НДС]]*$U$1</f>
        <v>1554.29</v>
      </c>
    </row>
    <row r="359" spans="1:19" x14ac:dyDescent="0.25">
      <c r="A359" s="1" t="s">
        <v>124</v>
      </c>
      <c r="B359" s="1" t="s">
        <v>1172</v>
      </c>
      <c r="C359" s="1" t="s">
        <v>1201</v>
      </c>
      <c r="D359">
        <v>1244.6600000000001</v>
      </c>
      <c r="E359">
        <v>1306.896</v>
      </c>
      <c r="F359">
        <v>1089.08</v>
      </c>
      <c r="K359" s="364">
        <f t="array" ref="K359">Профильные_системы[[#This Row],[РРЦ Без НДС]]-Профильные_системы[[#This Row],[РРЦ Без НДС]]*$N$1</f>
        <v>1244.6600000000001</v>
      </c>
      <c r="L359" s="364">
        <f t="array" ref="L359">Профильные_системы[[#This Row],[РРЦ с НДС]]-Профильные_системы[[#This Row],[РРЦ с НДС]]*$N$1</f>
        <v>1306.896</v>
      </c>
      <c r="M359" s="364">
        <f t="array" ref="M359">Профильные_системы[[#This Row],["0" НДС]]-Профильные_системы[[#This Row],["0" НДС]]*$N$1</f>
        <v>1089.08</v>
      </c>
      <c r="Q359">
        <f t="array" ref="Q359">Профильные_системы[[#This Row],[РРЦ Без НДС]]-Профильные_системы[[#This Row],[РРЦ Без НДС]]*$U$1</f>
        <v>1244.6600000000001</v>
      </c>
      <c r="R359">
        <f t="array" ref="R359">Профильные_системы[[#This Row],[РРЦ с НДС]]-Профильные_системы[[#This Row],[РРЦ с НДС]]*$U$1</f>
        <v>1306.896</v>
      </c>
      <c r="S359" s="1">
        <f t="array" ref="S359">Профильные_системы[[#This Row],["0" НДС]]-Профильные_системы[[#This Row],["0" НДС]]*$U$1</f>
        <v>1089.08</v>
      </c>
    </row>
    <row r="360" spans="1:19" x14ac:dyDescent="0.25">
      <c r="A360" s="1" t="s">
        <v>126</v>
      </c>
      <c r="B360" s="1" t="s">
        <v>1172</v>
      </c>
      <c r="C360" s="1" t="s">
        <v>1202</v>
      </c>
      <c r="D360">
        <v>2487.56</v>
      </c>
      <c r="E360">
        <v>2611.944</v>
      </c>
      <c r="F360">
        <v>2176.62</v>
      </c>
      <c r="K360" s="364">
        <f t="array" ref="K360">Профильные_системы[[#This Row],[РРЦ Без НДС]]-Профильные_системы[[#This Row],[РРЦ Без НДС]]*$N$1</f>
        <v>2487.56</v>
      </c>
      <c r="L360" s="364">
        <f t="array" ref="L360">Профильные_системы[[#This Row],[РРЦ с НДС]]-Профильные_системы[[#This Row],[РРЦ с НДС]]*$N$1</f>
        <v>2611.944</v>
      </c>
      <c r="M360" s="364">
        <f t="array" ref="M360">Профильные_системы[[#This Row],["0" НДС]]-Профильные_системы[[#This Row],["0" НДС]]*$N$1</f>
        <v>2176.62</v>
      </c>
      <c r="Q360">
        <f t="array" ref="Q360">Профильные_системы[[#This Row],[РРЦ Без НДС]]-Профильные_системы[[#This Row],[РРЦ Без НДС]]*$U$1</f>
        <v>2487.56</v>
      </c>
      <c r="R360">
        <f t="array" ref="R360">Профильные_системы[[#This Row],[РРЦ с НДС]]-Профильные_системы[[#This Row],[РРЦ с НДС]]*$U$1</f>
        <v>2611.944</v>
      </c>
      <c r="S360" s="1">
        <f t="array" ref="S360">Профильные_системы[[#This Row],["0" НДС]]-Профильные_системы[[#This Row],["0" НДС]]*$U$1</f>
        <v>2176.62</v>
      </c>
    </row>
    <row r="361" spans="1:19" x14ac:dyDescent="0.25">
      <c r="A361" s="1" t="s">
        <v>129</v>
      </c>
      <c r="B361" s="1" t="s">
        <v>1172</v>
      </c>
      <c r="C361" s="1" t="s">
        <v>1203</v>
      </c>
      <c r="D361">
        <v>1714.72</v>
      </c>
      <c r="E361">
        <v>1800.4560000000001</v>
      </c>
      <c r="F361">
        <v>1500.38</v>
      </c>
      <c r="K361" s="364">
        <f t="array" ref="K361">Профильные_системы[[#This Row],[РРЦ Без НДС]]-Профильные_системы[[#This Row],[РРЦ Без НДС]]*$N$1</f>
        <v>1714.72</v>
      </c>
      <c r="L361" s="364">
        <f t="array" ref="L361">Профильные_системы[[#This Row],[РРЦ с НДС]]-Профильные_системы[[#This Row],[РРЦ с НДС]]*$N$1</f>
        <v>1800.4560000000001</v>
      </c>
      <c r="M361" s="364">
        <f t="array" ref="M361">Профильные_системы[[#This Row],["0" НДС]]-Профильные_системы[[#This Row],["0" НДС]]*$N$1</f>
        <v>1500.38</v>
      </c>
      <c r="Q361">
        <f t="array" ref="Q361">Профильные_системы[[#This Row],[РРЦ Без НДС]]-Профильные_системы[[#This Row],[РРЦ Без НДС]]*$U$1</f>
        <v>1714.72</v>
      </c>
      <c r="R361">
        <f t="array" ref="R361">Профильные_системы[[#This Row],[РРЦ с НДС]]-Профильные_системы[[#This Row],[РРЦ с НДС]]*$U$1</f>
        <v>1800.4560000000001</v>
      </c>
      <c r="S361" s="1">
        <f t="array" ref="S361">Профильные_системы[[#This Row],["0" НДС]]-Профильные_системы[[#This Row],["0" НДС]]*$U$1</f>
        <v>1500.38</v>
      </c>
    </row>
    <row r="362" spans="1:19" x14ac:dyDescent="0.25">
      <c r="A362" s="1" t="s">
        <v>91</v>
      </c>
      <c r="B362" s="1" t="s">
        <v>2273</v>
      </c>
      <c r="C362" s="1" t="s">
        <v>2276</v>
      </c>
      <c r="D362">
        <v>3295.8</v>
      </c>
      <c r="E362">
        <v>3460.596</v>
      </c>
      <c r="F362">
        <v>2883.83</v>
      </c>
      <c r="K362" s="364">
        <f t="array" ref="K362">Профильные_системы[[#This Row],[РРЦ Без НДС]]-Профильные_системы[[#This Row],[РРЦ Без НДС]]*$N$1</f>
        <v>3295.8</v>
      </c>
      <c r="L362" s="364">
        <f t="array" ref="L362">Профильные_системы[[#This Row],[РРЦ с НДС]]-Профильные_системы[[#This Row],[РРЦ с НДС]]*$N$1</f>
        <v>3460.596</v>
      </c>
      <c r="M362" s="364">
        <f t="array" ref="M362">Профильные_системы[[#This Row],["0" НДС]]-Профильные_системы[[#This Row],["0" НДС]]*$N$1</f>
        <v>2883.83</v>
      </c>
      <c r="Q362">
        <f t="array" ref="Q362">Профильные_системы[[#This Row],[РРЦ Без НДС]]-Профильные_системы[[#This Row],[РРЦ Без НДС]]*$U$1</f>
        <v>3295.8</v>
      </c>
      <c r="R362">
        <f t="array" ref="R362">Профильные_системы[[#This Row],[РРЦ с НДС]]-Профильные_системы[[#This Row],[РРЦ с НДС]]*$U$1</f>
        <v>3460.596</v>
      </c>
      <c r="S362" s="1">
        <f t="array" ref="S362">Профильные_системы[[#This Row],["0" НДС]]-Профильные_системы[[#This Row],["0" НДС]]*$U$1</f>
        <v>2883.83</v>
      </c>
    </row>
    <row r="363" spans="1:19" x14ac:dyDescent="0.25">
      <c r="A363" s="1" t="s">
        <v>99</v>
      </c>
      <c r="B363" s="1" t="s">
        <v>2273</v>
      </c>
      <c r="C363" s="1" t="s">
        <v>2277</v>
      </c>
      <c r="D363">
        <v>3625.39</v>
      </c>
      <c r="E363">
        <v>3806.6639999999998</v>
      </c>
      <c r="F363">
        <v>3172.22</v>
      </c>
      <c r="K363" s="364">
        <f t="array" ref="K363">Профильные_системы[[#This Row],[РРЦ Без НДС]]-Профильные_системы[[#This Row],[РРЦ Без НДС]]*$N$1</f>
        <v>3625.39</v>
      </c>
      <c r="L363" s="364">
        <f t="array" ref="L363">Профильные_системы[[#This Row],[РРЦ с НДС]]-Профильные_системы[[#This Row],[РРЦ с НДС]]*$N$1</f>
        <v>3806.6639999999998</v>
      </c>
      <c r="M363" s="364">
        <f t="array" ref="M363">Профильные_системы[[#This Row],["0" НДС]]-Профильные_системы[[#This Row],["0" НДС]]*$N$1</f>
        <v>3172.22</v>
      </c>
      <c r="Q363">
        <f t="array" ref="Q363">Профильные_системы[[#This Row],[РРЦ Без НДС]]-Профильные_системы[[#This Row],[РРЦ Без НДС]]*$U$1</f>
        <v>3625.39</v>
      </c>
      <c r="R363">
        <f t="array" ref="R363">Профильные_системы[[#This Row],[РРЦ с НДС]]-Профильные_системы[[#This Row],[РРЦ с НДС]]*$U$1</f>
        <v>3806.6639999999998</v>
      </c>
      <c r="S363" s="1">
        <f t="array" ref="S363">Профильные_системы[[#This Row],["0" НДС]]-Профильные_системы[[#This Row],["0" НДС]]*$U$1</f>
        <v>3172.22</v>
      </c>
    </row>
    <row r="364" spans="1:19" x14ac:dyDescent="0.25">
      <c r="A364" s="1" t="s">
        <v>116</v>
      </c>
      <c r="B364" s="1" t="s">
        <v>2273</v>
      </c>
      <c r="C364" s="1" t="s">
        <v>2278</v>
      </c>
      <c r="D364">
        <v>2438.94</v>
      </c>
      <c r="E364">
        <v>2560.884</v>
      </c>
      <c r="F364">
        <v>2134.0700000000002</v>
      </c>
      <c r="K364" s="364">
        <f t="array" ref="K364">Профильные_системы[[#This Row],[РРЦ Без НДС]]-Профильные_системы[[#This Row],[РРЦ Без НДС]]*$N$1</f>
        <v>2438.94</v>
      </c>
      <c r="L364" s="364">
        <f t="array" ref="L364">Профильные_системы[[#This Row],[РРЦ с НДС]]-Профильные_системы[[#This Row],[РРЦ с НДС]]*$N$1</f>
        <v>2560.884</v>
      </c>
      <c r="M364" s="364">
        <f t="array" ref="M364">Профильные_системы[[#This Row],["0" НДС]]-Профильные_системы[[#This Row],["0" НДС]]*$N$1</f>
        <v>2134.0700000000002</v>
      </c>
      <c r="Q364">
        <f t="array" ref="Q364">Профильные_системы[[#This Row],[РРЦ Без НДС]]-Профильные_системы[[#This Row],[РРЦ Без НДС]]*$U$1</f>
        <v>2438.94</v>
      </c>
      <c r="R364">
        <f t="array" ref="R364">Профильные_системы[[#This Row],[РРЦ с НДС]]-Профильные_системы[[#This Row],[РРЦ с НДС]]*$U$1</f>
        <v>2560.884</v>
      </c>
      <c r="S364" s="1">
        <f t="array" ref="S364">Профильные_системы[[#This Row],["0" НДС]]-Профильные_системы[[#This Row],["0" НДС]]*$U$1</f>
        <v>2134.0700000000002</v>
      </c>
    </row>
    <row r="365" spans="1:19" x14ac:dyDescent="0.25">
      <c r="A365" s="1" t="s">
        <v>382</v>
      </c>
      <c r="B365" s="1" t="s">
        <v>2273</v>
      </c>
      <c r="C365" s="1" t="s">
        <v>2279</v>
      </c>
      <c r="D365">
        <v>7176.7</v>
      </c>
      <c r="E365">
        <v>7535.5319999999992</v>
      </c>
      <c r="F365">
        <v>6279.61</v>
      </c>
      <c r="K365" s="364">
        <f t="array" ref="K365">Профильные_системы[[#This Row],[РРЦ Без НДС]]-Профильные_системы[[#This Row],[РРЦ Без НДС]]*$N$1</f>
        <v>7176.7</v>
      </c>
      <c r="L365" s="364">
        <f t="array" ref="L365">Профильные_системы[[#This Row],[РРЦ с НДС]]-Профильные_системы[[#This Row],[РРЦ с НДС]]*$N$1</f>
        <v>7535.5319999999992</v>
      </c>
      <c r="M365" s="364">
        <f t="array" ref="M365">Профильные_системы[[#This Row],["0" НДС]]-Профильные_системы[[#This Row],["0" НДС]]*$N$1</f>
        <v>6279.61</v>
      </c>
      <c r="Q365">
        <f t="array" ref="Q365">Профильные_системы[[#This Row],[РРЦ Без НДС]]-Профильные_системы[[#This Row],[РРЦ Без НДС]]*$U$1</f>
        <v>7176.7</v>
      </c>
      <c r="R365">
        <f t="array" ref="R365">Профильные_системы[[#This Row],[РРЦ с НДС]]-Профильные_системы[[#This Row],[РРЦ с НДС]]*$U$1</f>
        <v>7535.5319999999992</v>
      </c>
      <c r="S365" s="1">
        <f t="array" ref="S365">Профильные_системы[[#This Row],["0" НДС]]-Профильные_системы[[#This Row],["0" НДС]]*$U$1</f>
        <v>6279.61</v>
      </c>
    </row>
    <row r="366" spans="1:19" x14ac:dyDescent="0.25">
      <c r="A366" s="1" t="s">
        <v>41</v>
      </c>
      <c r="B366" s="1" t="s">
        <v>2273</v>
      </c>
      <c r="C366" s="1" t="s">
        <v>2280</v>
      </c>
      <c r="D366">
        <v>2629.08</v>
      </c>
      <c r="E366">
        <v>2760.54</v>
      </c>
      <c r="F366">
        <v>2300.4499999999998</v>
      </c>
      <c r="K366" s="364">
        <f t="array" ref="K366">Профильные_системы[[#This Row],[РРЦ Без НДС]]-Профильные_системы[[#This Row],[РРЦ Без НДС]]*$N$1</f>
        <v>2629.08</v>
      </c>
      <c r="L366" s="364">
        <f t="array" ref="L366">Профильные_системы[[#This Row],[РРЦ с НДС]]-Профильные_системы[[#This Row],[РРЦ с НДС]]*$N$1</f>
        <v>2760.54</v>
      </c>
      <c r="M366" s="364">
        <f t="array" ref="M366">Профильные_системы[[#This Row],["0" НДС]]-Профильные_системы[[#This Row],["0" НДС]]*$N$1</f>
        <v>2300.4499999999998</v>
      </c>
      <c r="Q366">
        <f t="array" ref="Q366">Профильные_системы[[#This Row],[РРЦ Без НДС]]-Профильные_системы[[#This Row],[РРЦ Без НДС]]*$U$1</f>
        <v>2629.08</v>
      </c>
      <c r="R366">
        <f t="array" ref="R366">Профильные_системы[[#This Row],[РРЦ с НДС]]-Профильные_системы[[#This Row],[РРЦ с НДС]]*$U$1</f>
        <v>2760.54</v>
      </c>
      <c r="S366" s="1">
        <f t="array" ref="S366">Профильные_системы[[#This Row],["0" НДС]]-Профильные_системы[[#This Row],["0" НДС]]*$U$1</f>
        <v>2300.4499999999998</v>
      </c>
    </row>
    <row r="367" spans="1:19" x14ac:dyDescent="0.25">
      <c r="A367" s="1" t="s">
        <v>124</v>
      </c>
      <c r="B367" s="1" t="s">
        <v>2273</v>
      </c>
      <c r="C367" s="1" t="s">
        <v>2281</v>
      </c>
      <c r="D367">
        <v>1597.37</v>
      </c>
      <c r="E367">
        <v>1677.24</v>
      </c>
      <c r="F367">
        <v>1397.7</v>
      </c>
      <c r="K367" s="364">
        <f t="array" ref="K367">Профильные_системы[[#This Row],[РРЦ Без НДС]]-Профильные_системы[[#This Row],[РРЦ Без НДС]]*$N$1</f>
        <v>1597.37</v>
      </c>
      <c r="L367" s="364">
        <f t="array" ref="L367">Профильные_системы[[#This Row],[РРЦ с НДС]]-Профильные_системы[[#This Row],[РРЦ с НДС]]*$N$1</f>
        <v>1677.24</v>
      </c>
      <c r="M367" s="364">
        <f t="array" ref="M367">Профильные_системы[[#This Row],["0" НДС]]-Профильные_системы[[#This Row],["0" НДС]]*$N$1</f>
        <v>1397.7</v>
      </c>
      <c r="Q367">
        <f t="array" ref="Q367">Профильные_системы[[#This Row],[РРЦ Без НДС]]-Профильные_системы[[#This Row],[РРЦ Без НДС]]*$U$1</f>
        <v>1597.37</v>
      </c>
      <c r="R367">
        <f t="array" ref="R367">Профильные_системы[[#This Row],[РРЦ с НДС]]-Профильные_системы[[#This Row],[РРЦ с НДС]]*$U$1</f>
        <v>1677.24</v>
      </c>
      <c r="S367" s="1">
        <f t="array" ref="S367">Профильные_системы[[#This Row],["0" НДС]]-Профильные_системы[[#This Row],["0" НДС]]*$U$1</f>
        <v>1397.7</v>
      </c>
    </row>
    <row r="368" spans="1:19" x14ac:dyDescent="0.25">
      <c r="A368" s="1" t="s">
        <v>126</v>
      </c>
      <c r="B368" s="1" t="s">
        <v>2273</v>
      </c>
      <c r="C368" s="1" t="s">
        <v>2282</v>
      </c>
      <c r="D368">
        <v>3228.4</v>
      </c>
      <c r="E368">
        <v>3389.8199999999997</v>
      </c>
      <c r="F368">
        <v>2824.85</v>
      </c>
      <c r="K368" s="364">
        <f t="array" ref="K368">Профильные_системы[[#This Row],[РРЦ Без НДС]]-Профильные_системы[[#This Row],[РРЦ Без НДС]]*$N$1</f>
        <v>3228.4</v>
      </c>
      <c r="L368" s="364">
        <f t="array" ref="L368">Профильные_системы[[#This Row],[РРЦ с НДС]]-Профильные_системы[[#This Row],[РРЦ с НДС]]*$N$1</f>
        <v>3389.8199999999997</v>
      </c>
      <c r="M368" s="364">
        <f t="array" ref="M368">Профильные_системы[[#This Row],["0" НДС]]-Профильные_системы[[#This Row],["0" НДС]]*$N$1</f>
        <v>2824.85</v>
      </c>
      <c r="Q368">
        <f t="array" ref="Q368">Профильные_системы[[#This Row],[РРЦ Без НДС]]-Профильные_системы[[#This Row],[РРЦ Без НДС]]*$U$1</f>
        <v>3228.4</v>
      </c>
      <c r="R368">
        <f t="array" ref="R368">Профильные_системы[[#This Row],[РРЦ с НДС]]-Профильные_системы[[#This Row],[РРЦ с НДС]]*$U$1</f>
        <v>3389.8199999999997</v>
      </c>
      <c r="S368" s="1">
        <f t="array" ref="S368">Профильные_системы[[#This Row],["0" НДС]]-Профильные_системы[[#This Row],["0" НДС]]*$U$1</f>
        <v>2824.85</v>
      </c>
    </row>
    <row r="369" spans="1:19" x14ac:dyDescent="0.25">
      <c r="A369" s="1" t="s">
        <v>129</v>
      </c>
      <c r="B369" s="1" t="s">
        <v>2273</v>
      </c>
      <c r="C369" s="1" t="s">
        <v>2283</v>
      </c>
      <c r="D369">
        <v>2209.34</v>
      </c>
      <c r="E369">
        <v>2319.8040000000001</v>
      </c>
      <c r="F369">
        <v>1933.17</v>
      </c>
      <c r="K369" s="364">
        <f t="array" ref="K369">Профильные_системы[[#This Row],[РРЦ Без НДС]]-Профильные_системы[[#This Row],[РРЦ Без НДС]]*$N$1</f>
        <v>2209.34</v>
      </c>
      <c r="L369" s="364">
        <f t="array" ref="L369">Профильные_системы[[#This Row],[РРЦ с НДС]]-Профильные_системы[[#This Row],[РРЦ с НДС]]*$N$1</f>
        <v>2319.8040000000001</v>
      </c>
      <c r="M369" s="364">
        <f t="array" ref="M369">Профильные_системы[[#This Row],["0" НДС]]-Профильные_системы[[#This Row],["0" НДС]]*$N$1</f>
        <v>1933.17</v>
      </c>
      <c r="Q369">
        <f t="array" ref="Q369">Профильные_системы[[#This Row],[РРЦ Без НДС]]-Профильные_системы[[#This Row],[РРЦ Без НДС]]*$U$1</f>
        <v>2209.34</v>
      </c>
      <c r="R369">
        <f t="array" ref="R369">Профильные_системы[[#This Row],[РРЦ с НДС]]-Профильные_системы[[#This Row],[РРЦ с НДС]]*$U$1</f>
        <v>2319.8040000000001</v>
      </c>
      <c r="S369" s="1">
        <f t="array" ref="S369">Профильные_системы[[#This Row],["0" НДС]]-Профильные_системы[[#This Row],["0" НДС]]*$U$1</f>
        <v>1933.17</v>
      </c>
    </row>
    <row r="370" spans="1:19" x14ac:dyDescent="0.25">
      <c r="A370" s="1" t="s">
        <v>91</v>
      </c>
      <c r="B370" s="1" t="s">
        <v>1510</v>
      </c>
      <c r="C370" s="1" t="s">
        <v>2284</v>
      </c>
      <c r="D370">
        <v>3295.8</v>
      </c>
      <c r="E370">
        <v>3460.596</v>
      </c>
      <c r="F370">
        <v>2883.83</v>
      </c>
      <c r="K370" s="364">
        <f t="array" ref="K370">Профильные_системы[[#This Row],[РРЦ Без НДС]]-Профильные_системы[[#This Row],[РРЦ Без НДС]]*$N$1</f>
        <v>3295.8</v>
      </c>
      <c r="L370" s="364">
        <f t="array" ref="L370">Профильные_системы[[#This Row],[РРЦ с НДС]]-Профильные_системы[[#This Row],[РРЦ с НДС]]*$N$1</f>
        <v>3460.596</v>
      </c>
      <c r="M370" s="364">
        <f t="array" ref="M370">Профильные_системы[[#This Row],["0" НДС]]-Профильные_системы[[#This Row],["0" НДС]]*$N$1</f>
        <v>2883.83</v>
      </c>
      <c r="Q370">
        <f t="array" ref="Q370">Профильные_системы[[#This Row],[РРЦ Без НДС]]-Профильные_системы[[#This Row],[РРЦ Без НДС]]*$U$1</f>
        <v>3295.8</v>
      </c>
      <c r="R370">
        <f t="array" ref="R370">Профильные_системы[[#This Row],[РРЦ с НДС]]-Профильные_системы[[#This Row],[РРЦ с НДС]]*$U$1</f>
        <v>3460.596</v>
      </c>
      <c r="S370" s="1">
        <f t="array" ref="S370">Профильные_системы[[#This Row],["0" НДС]]-Профильные_системы[[#This Row],["0" НДС]]*$U$1</f>
        <v>2883.83</v>
      </c>
    </row>
    <row r="371" spans="1:19" x14ac:dyDescent="0.25">
      <c r="A371" s="1" t="s">
        <v>99</v>
      </c>
      <c r="B371" s="1" t="s">
        <v>1510</v>
      </c>
      <c r="C371" s="1" t="s">
        <v>2285</v>
      </c>
      <c r="D371">
        <v>3625.39</v>
      </c>
      <c r="E371">
        <v>3806.6639999999998</v>
      </c>
      <c r="F371">
        <v>3172.22</v>
      </c>
      <c r="K371" s="364">
        <f t="array" ref="K371">Профильные_системы[[#This Row],[РРЦ Без НДС]]-Профильные_системы[[#This Row],[РРЦ Без НДС]]*$N$1</f>
        <v>3625.39</v>
      </c>
      <c r="L371" s="364">
        <f t="array" ref="L371">Профильные_системы[[#This Row],[РРЦ с НДС]]-Профильные_системы[[#This Row],[РРЦ с НДС]]*$N$1</f>
        <v>3806.6639999999998</v>
      </c>
      <c r="M371" s="364">
        <f t="array" ref="M371">Профильные_системы[[#This Row],["0" НДС]]-Профильные_системы[[#This Row],["0" НДС]]*$N$1</f>
        <v>3172.22</v>
      </c>
      <c r="Q371">
        <f t="array" ref="Q371">Профильные_системы[[#This Row],[РРЦ Без НДС]]-Профильные_системы[[#This Row],[РРЦ Без НДС]]*$U$1</f>
        <v>3625.39</v>
      </c>
      <c r="R371">
        <f t="array" ref="R371">Профильные_системы[[#This Row],[РРЦ с НДС]]-Профильные_системы[[#This Row],[РРЦ с НДС]]*$U$1</f>
        <v>3806.6639999999998</v>
      </c>
      <c r="S371" s="1">
        <f t="array" ref="S371">Профильные_системы[[#This Row],["0" НДС]]-Профильные_системы[[#This Row],["0" НДС]]*$U$1</f>
        <v>3172.22</v>
      </c>
    </row>
    <row r="372" spans="1:19" x14ac:dyDescent="0.25">
      <c r="A372" s="1" t="s">
        <v>116</v>
      </c>
      <c r="B372" s="1" t="s">
        <v>1510</v>
      </c>
      <c r="C372" s="1" t="s">
        <v>2286</v>
      </c>
      <c r="D372">
        <v>2438.94</v>
      </c>
      <c r="E372">
        <v>2560.884</v>
      </c>
      <c r="F372">
        <v>2134.0700000000002</v>
      </c>
      <c r="K372" s="364">
        <f t="array" ref="K372">Профильные_системы[[#This Row],[РРЦ Без НДС]]-Профильные_системы[[#This Row],[РРЦ Без НДС]]*$N$1</f>
        <v>2438.94</v>
      </c>
      <c r="L372" s="364">
        <f t="array" ref="L372">Профильные_системы[[#This Row],[РРЦ с НДС]]-Профильные_системы[[#This Row],[РРЦ с НДС]]*$N$1</f>
        <v>2560.884</v>
      </c>
      <c r="M372" s="364">
        <f t="array" ref="M372">Профильные_системы[[#This Row],["0" НДС]]-Профильные_системы[[#This Row],["0" НДС]]*$N$1</f>
        <v>2134.0700000000002</v>
      </c>
      <c r="Q372">
        <f t="array" ref="Q372">Профильные_системы[[#This Row],[РРЦ Без НДС]]-Профильные_системы[[#This Row],[РРЦ Без НДС]]*$U$1</f>
        <v>2438.94</v>
      </c>
      <c r="R372">
        <f t="array" ref="R372">Профильные_системы[[#This Row],[РРЦ с НДС]]-Профильные_системы[[#This Row],[РРЦ с НДС]]*$U$1</f>
        <v>2560.884</v>
      </c>
      <c r="S372" s="1">
        <f t="array" ref="S372">Профильные_системы[[#This Row],["0" НДС]]-Профильные_системы[[#This Row],["0" НДС]]*$U$1</f>
        <v>2134.0700000000002</v>
      </c>
    </row>
    <row r="373" spans="1:19" x14ac:dyDescent="0.25">
      <c r="A373" s="1" t="s">
        <v>382</v>
      </c>
      <c r="B373" s="1" t="s">
        <v>1510</v>
      </c>
      <c r="C373" s="1" t="s">
        <v>2287</v>
      </c>
      <c r="D373">
        <v>7176.7</v>
      </c>
      <c r="E373">
        <v>7535.5319999999992</v>
      </c>
      <c r="F373">
        <v>6279.61</v>
      </c>
      <c r="K373" s="364">
        <f t="array" ref="K373">Профильные_системы[[#This Row],[РРЦ Без НДС]]-Профильные_системы[[#This Row],[РРЦ Без НДС]]*$N$1</f>
        <v>7176.7</v>
      </c>
      <c r="L373" s="364">
        <f t="array" ref="L373">Профильные_системы[[#This Row],[РРЦ с НДС]]-Профильные_системы[[#This Row],[РРЦ с НДС]]*$N$1</f>
        <v>7535.5319999999992</v>
      </c>
      <c r="M373" s="364">
        <f t="array" ref="M373">Профильные_системы[[#This Row],["0" НДС]]-Профильные_системы[[#This Row],["0" НДС]]*$N$1</f>
        <v>6279.61</v>
      </c>
      <c r="Q373">
        <f t="array" ref="Q373">Профильные_системы[[#This Row],[РРЦ Без НДС]]-Профильные_системы[[#This Row],[РРЦ Без НДС]]*$U$1</f>
        <v>7176.7</v>
      </c>
      <c r="R373">
        <f t="array" ref="R373">Профильные_системы[[#This Row],[РРЦ с НДС]]-Профильные_системы[[#This Row],[РРЦ с НДС]]*$U$1</f>
        <v>7535.5319999999992</v>
      </c>
      <c r="S373" s="1">
        <f t="array" ref="S373">Профильные_системы[[#This Row],["0" НДС]]-Профильные_системы[[#This Row],["0" НДС]]*$U$1</f>
        <v>6279.61</v>
      </c>
    </row>
    <row r="374" spans="1:19" x14ac:dyDescent="0.25">
      <c r="A374" s="1" t="s">
        <v>41</v>
      </c>
      <c r="B374" s="1" t="s">
        <v>1510</v>
      </c>
      <c r="C374" s="1" t="s">
        <v>2288</v>
      </c>
      <c r="D374">
        <v>2629.08</v>
      </c>
      <c r="E374">
        <v>2760.54</v>
      </c>
      <c r="F374">
        <v>2300.4499999999998</v>
      </c>
      <c r="K374" s="364">
        <f t="array" ref="K374">Профильные_системы[[#This Row],[РРЦ Без НДС]]-Профильные_системы[[#This Row],[РРЦ Без НДС]]*$N$1</f>
        <v>2629.08</v>
      </c>
      <c r="L374" s="364">
        <f t="array" ref="L374">Профильные_системы[[#This Row],[РРЦ с НДС]]-Профильные_системы[[#This Row],[РРЦ с НДС]]*$N$1</f>
        <v>2760.54</v>
      </c>
      <c r="M374" s="364">
        <f t="array" ref="M374">Профильные_системы[[#This Row],["0" НДС]]-Профильные_системы[[#This Row],["0" НДС]]*$N$1</f>
        <v>2300.4499999999998</v>
      </c>
      <c r="Q374">
        <f t="array" ref="Q374">Профильные_системы[[#This Row],[РРЦ Без НДС]]-Профильные_системы[[#This Row],[РРЦ Без НДС]]*$U$1</f>
        <v>2629.08</v>
      </c>
      <c r="R374">
        <f t="array" ref="R374">Профильные_системы[[#This Row],[РРЦ с НДС]]-Профильные_системы[[#This Row],[РРЦ с НДС]]*$U$1</f>
        <v>2760.54</v>
      </c>
      <c r="S374" s="1">
        <f t="array" ref="S374">Профильные_системы[[#This Row],["0" НДС]]-Профильные_системы[[#This Row],["0" НДС]]*$U$1</f>
        <v>2300.4499999999998</v>
      </c>
    </row>
    <row r="375" spans="1:19" x14ac:dyDescent="0.25">
      <c r="A375" s="1" t="s">
        <v>124</v>
      </c>
      <c r="B375" s="1" t="s">
        <v>1510</v>
      </c>
      <c r="C375" s="1" t="s">
        <v>2289</v>
      </c>
      <c r="D375">
        <v>1597.37</v>
      </c>
      <c r="E375">
        <v>1677.24</v>
      </c>
      <c r="F375">
        <v>1397.7</v>
      </c>
      <c r="K375" s="364">
        <f t="array" ref="K375">Профильные_системы[[#This Row],[РРЦ Без НДС]]-Профильные_системы[[#This Row],[РРЦ Без НДС]]*$N$1</f>
        <v>1597.37</v>
      </c>
      <c r="L375" s="364">
        <f t="array" ref="L375">Профильные_системы[[#This Row],[РРЦ с НДС]]-Профильные_системы[[#This Row],[РРЦ с НДС]]*$N$1</f>
        <v>1677.24</v>
      </c>
      <c r="M375" s="364">
        <f t="array" ref="M375">Профильные_системы[[#This Row],["0" НДС]]-Профильные_системы[[#This Row],["0" НДС]]*$N$1</f>
        <v>1397.7</v>
      </c>
      <c r="Q375">
        <f t="array" ref="Q375">Профильные_системы[[#This Row],[РРЦ Без НДС]]-Профильные_системы[[#This Row],[РРЦ Без НДС]]*$U$1</f>
        <v>1597.37</v>
      </c>
      <c r="R375">
        <f t="array" ref="R375">Профильные_системы[[#This Row],[РРЦ с НДС]]-Профильные_системы[[#This Row],[РРЦ с НДС]]*$U$1</f>
        <v>1677.24</v>
      </c>
      <c r="S375" s="1">
        <f t="array" ref="S375">Профильные_системы[[#This Row],["0" НДС]]-Профильные_системы[[#This Row],["0" НДС]]*$U$1</f>
        <v>1397.7</v>
      </c>
    </row>
    <row r="376" spans="1:19" x14ac:dyDescent="0.25">
      <c r="A376" s="1" t="s">
        <v>126</v>
      </c>
      <c r="B376" s="1" t="s">
        <v>1510</v>
      </c>
      <c r="C376" s="1" t="s">
        <v>2290</v>
      </c>
      <c r="D376">
        <v>3228.4</v>
      </c>
      <c r="E376">
        <v>3389.8199999999997</v>
      </c>
      <c r="F376">
        <v>2824.85</v>
      </c>
      <c r="K376" s="364">
        <f t="array" ref="K376">Профильные_системы[[#This Row],[РРЦ Без НДС]]-Профильные_системы[[#This Row],[РРЦ Без НДС]]*$N$1</f>
        <v>3228.4</v>
      </c>
      <c r="L376" s="364">
        <f t="array" ref="L376">Профильные_системы[[#This Row],[РРЦ с НДС]]-Профильные_системы[[#This Row],[РРЦ с НДС]]*$N$1</f>
        <v>3389.8199999999997</v>
      </c>
      <c r="M376" s="364">
        <f t="array" ref="M376">Профильные_системы[[#This Row],["0" НДС]]-Профильные_системы[[#This Row],["0" НДС]]*$N$1</f>
        <v>2824.85</v>
      </c>
      <c r="Q376">
        <f t="array" ref="Q376">Профильные_системы[[#This Row],[РРЦ Без НДС]]-Профильные_системы[[#This Row],[РРЦ Без НДС]]*$U$1</f>
        <v>3228.4</v>
      </c>
      <c r="R376">
        <f t="array" ref="R376">Профильные_системы[[#This Row],[РРЦ с НДС]]-Профильные_системы[[#This Row],[РРЦ с НДС]]*$U$1</f>
        <v>3389.8199999999997</v>
      </c>
      <c r="S376" s="1">
        <f t="array" ref="S376">Профильные_системы[[#This Row],["0" НДС]]-Профильные_системы[[#This Row],["0" НДС]]*$U$1</f>
        <v>2824.85</v>
      </c>
    </row>
    <row r="377" spans="1:19" x14ac:dyDescent="0.25">
      <c r="A377" s="1" t="s">
        <v>129</v>
      </c>
      <c r="B377" s="1" t="s">
        <v>1510</v>
      </c>
      <c r="C377" s="1" t="s">
        <v>2291</v>
      </c>
      <c r="D377">
        <v>2209.34</v>
      </c>
      <c r="E377">
        <v>2319.8040000000001</v>
      </c>
      <c r="F377">
        <v>1933.17</v>
      </c>
      <c r="K377" s="364">
        <f t="array" ref="K377">Профильные_системы[[#This Row],[РРЦ Без НДС]]-Профильные_системы[[#This Row],[РРЦ Без НДС]]*$N$1</f>
        <v>2209.34</v>
      </c>
      <c r="L377" s="364">
        <f t="array" ref="L377">Профильные_системы[[#This Row],[РРЦ с НДС]]-Профильные_системы[[#This Row],[РРЦ с НДС]]*$N$1</f>
        <v>2319.8040000000001</v>
      </c>
      <c r="M377" s="364">
        <f t="array" ref="M377">Профильные_системы[[#This Row],["0" НДС]]-Профильные_системы[[#This Row],["0" НДС]]*$N$1</f>
        <v>1933.17</v>
      </c>
      <c r="Q377">
        <f t="array" ref="Q377">Профильные_системы[[#This Row],[РРЦ Без НДС]]-Профильные_системы[[#This Row],[РРЦ Без НДС]]*$U$1</f>
        <v>2209.34</v>
      </c>
      <c r="R377">
        <f t="array" ref="R377">Профильные_системы[[#This Row],[РРЦ с НДС]]-Профильные_системы[[#This Row],[РРЦ с НДС]]*$U$1</f>
        <v>2319.8040000000001</v>
      </c>
      <c r="S377" s="1">
        <f t="array" ref="S377">Профильные_системы[[#This Row],["0" НДС]]-Профильные_системы[[#This Row],["0" НДС]]*$U$1</f>
        <v>1933.17</v>
      </c>
    </row>
    <row r="378" spans="1:19" x14ac:dyDescent="0.25">
      <c r="A378" s="1" t="s">
        <v>91</v>
      </c>
      <c r="B378" s="1" t="s">
        <v>2274</v>
      </c>
      <c r="C378" s="1" t="s">
        <v>2292</v>
      </c>
      <c r="D378">
        <v>3295.8</v>
      </c>
      <c r="E378">
        <v>3460.596</v>
      </c>
      <c r="F378">
        <v>2883.83</v>
      </c>
      <c r="K378" s="364">
        <f t="array" ref="K378">Профильные_системы[[#This Row],[РРЦ Без НДС]]-Профильные_системы[[#This Row],[РРЦ Без НДС]]*$N$1</f>
        <v>3295.8</v>
      </c>
      <c r="L378" s="364">
        <f t="array" ref="L378">Профильные_системы[[#This Row],[РРЦ с НДС]]-Профильные_системы[[#This Row],[РРЦ с НДС]]*$N$1</f>
        <v>3460.596</v>
      </c>
      <c r="M378" s="364">
        <f t="array" ref="M378">Профильные_системы[[#This Row],["0" НДС]]-Профильные_системы[[#This Row],["0" НДС]]*$N$1</f>
        <v>2883.83</v>
      </c>
      <c r="Q378">
        <f t="array" ref="Q378">Профильные_системы[[#This Row],[РРЦ Без НДС]]-Профильные_системы[[#This Row],[РРЦ Без НДС]]*$U$1</f>
        <v>3295.8</v>
      </c>
      <c r="R378">
        <f t="array" ref="R378">Профильные_системы[[#This Row],[РРЦ с НДС]]-Профильные_системы[[#This Row],[РРЦ с НДС]]*$U$1</f>
        <v>3460.596</v>
      </c>
      <c r="S378" s="1">
        <f t="array" ref="S378">Профильные_системы[[#This Row],["0" НДС]]-Профильные_системы[[#This Row],["0" НДС]]*$U$1</f>
        <v>2883.83</v>
      </c>
    </row>
    <row r="379" spans="1:19" x14ac:dyDescent="0.25">
      <c r="A379" s="1" t="s">
        <v>99</v>
      </c>
      <c r="B379" s="1" t="s">
        <v>2274</v>
      </c>
      <c r="C379" s="1" t="s">
        <v>2293</v>
      </c>
      <c r="D379">
        <v>3625.39</v>
      </c>
      <c r="E379">
        <v>3806.6639999999998</v>
      </c>
      <c r="F379">
        <v>3172.22</v>
      </c>
      <c r="K379" s="364">
        <f t="array" ref="K379">Профильные_системы[[#This Row],[РРЦ Без НДС]]-Профильные_системы[[#This Row],[РРЦ Без НДС]]*$N$1</f>
        <v>3625.39</v>
      </c>
      <c r="L379" s="364">
        <f t="array" ref="L379">Профильные_системы[[#This Row],[РРЦ с НДС]]-Профильные_системы[[#This Row],[РРЦ с НДС]]*$N$1</f>
        <v>3806.6639999999998</v>
      </c>
      <c r="M379" s="364">
        <f t="array" ref="M379">Профильные_системы[[#This Row],["0" НДС]]-Профильные_системы[[#This Row],["0" НДС]]*$N$1</f>
        <v>3172.22</v>
      </c>
      <c r="Q379">
        <f t="array" ref="Q379">Профильные_системы[[#This Row],[РРЦ Без НДС]]-Профильные_системы[[#This Row],[РРЦ Без НДС]]*$U$1</f>
        <v>3625.39</v>
      </c>
      <c r="R379">
        <f t="array" ref="R379">Профильные_системы[[#This Row],[РРЦ с НДС]]-Профильные_системы[[#This Row],[РРЦ с НДС]]*$U$1</f>
        <v>3806.6639999999998</v>
      </c>
      <c r="S379" s="1">
        <f t="array" ref="S379">Профильные_системы[[#This Row],["0" НДС]]-Профильные_системы[[#This Row],["0" НДС]]*$U$1</f>
        <v>3172.22</v>
      </c>
    </row>
    <row r="380" spans="1:19" x14ac:dyDescent="0.25">
      <c r="A380" s="1" t="s">
        <v>116</v>
      </c>
      <c r="B380" s="1" t="s">
        <v>2274</v>
      </c>
      <c r="C380" s="1" t="s">
        <v>2323</v>
      </c>
      <c r="D380">
        <v>2438.94</v>
      </c>
      <c r="E380">
        <v>2560.884</v>
      </c>
      <c r="F380">
        <v>2134.0700000000002</v>
      </c>
      <c r="K380" s="364">
        <f t="array" ref="K380">Профильные_системы[[#This Row],[РРЦ Без НДС]]-Профильные_системы[[#This Row],[РРЦ Без НДС]]*$N$1</f>
        <v>2438.94</v>
      </c>
      <c r="L380" s="364">
        <f t="array" ref="L380">Профильные_системы[[#This Row],[РРЦ с НДС]]-Профильные_системы[[#This Row],[РРЦ с НДС]]*$N$1</f>
        <v>2560.884</v>
      </c>
      <c r="M380" s="364">
        <f t="array" ref="M380">Профильные_системы[[#This Row],["0" НДС]]-Профильные_системы[[#This Row],["0" НДС]]*$N$1</f>
        <v>2134.0700000000002</v>
      </c>
      <c r="Q380">
        <f t="array" ref="Q380">Профильные_системы[[#This Row],[РРЦ Без НДС]]-Профильные_системы[[#This Row],[РРЦ Без НДС]]*$U$1</f>
        <v>2438.94</v>
      </c>
      <c r="R380">
        <f t="array" ref="R380">Профильные_системы[[#This Row],[РРЦ с НДС]]-Профильные_системы[[#This Row],[РРЦ с НДС]]*$U$1</f>
        <v>2560.884</v>
      </c>
      <c r="S380" s="1">
        <f t="array" ref="S380">Профильные_системы[[#This Row],["0" НДС]]-Профильные_системы[[#This Row],["0" НДС]]*$U$1</f>
        <v>2134.0700000000002</v>
      </c>
    </row>
    <row r="381" spans="1:19" x14ac:dyDescent="0.25">
      <c r="A381" s="1" t="s">
        <v>382</v>
      </c>
      <c r="B381" s="1" t="s">
        <v>2274</v>
      </c>
      <c r="C381" s="1" t="s">
        <v>2294</v>
      </c>
      <c r="D381">
        <v>7176.7</v>
      </c>
      <c r="E381">
        <v>7535.5319999999992</v>
      </c>
      <c r="F381">
        <v>6279.61</v>
      </c>
      <c r="K381" s="364">
        <f t="array" ref="K381">Профильные_системы[[#This Row],[РРЦ Без НДС]]-Профильные_системы[[#This Row],[РРЦ Без НДС]]*$N$1</f>
        <v>7176.7</v>
      </c>
      <c r="L381" s="364">
        <f t="array" ref="L381">Профильные_системы[[#This Row],[РРЦ с НДС]]-Профильные_системы[[#This Row],[РРЦ с НДС]]*$N$1</f>
        <v>7535.5319999999992</v>
      </c>
      <c r="M381" s="364">
        <f t="array" ref="M381">Профильные_системы[[#This Row],["0" НДС]]-Профильные_системы[[#This Row],["0" НДС]]*$N$1</f>
        <v>6279.61</v>
      </c>
      <c r="Q381">
        <f t="array" ref="Q381">Профильные_системы[[#This Row],[РРЦ Без НДС]]-Профильные_системы[[#This Row],[РРЦ Без НДС]]*$U$1</f>
        <v>7176.7</v>
      </c>
      <c r="R381">
        <f t="array" ref="R381">Профильные_системы[[#This Row],[РРЦ с НДС]]-Профильные_системы[[#This Row],[РРЦ с НДС]]*$U$1</f>
        <v>7535.5319999999992</v>
      </c>
      <c r="S381" s="1">
        <f t="array" ref="S381">Профильные_системы[[#This Row],["0" НДС]]-Профильные_системы[[#This Row],["0" НДС]]*$U$1</f>
        <v>6279.61</v>
      </c>
    </row>
    <row r="382" spans="1:19" x14ac:dyDescent="0.25">
      <c r="A382" s="1" t="s">
        <v>41</v>
      </c>
      <c r="B382" s="1" t="s">
        <v>2274</v>
      </c>
      <c r="C382" s="1" t="s">
        <v>2295</v>
      </c>
      <c r="D382">
        <v>2629.08</v>
      </c>
      <c r="E382">
        <v>2760.54</v>
      </c>
      <c r="F382">
        <v>2300.4499999999998</v>
      </c>
      <c r="K382" s="364">
        <f t="array" ref="K382">Профильные_системы[[#This Row],[РРЦ Без НДС]]-Профильные_системы[[#This Row],[РРЦ Без НДС]]*$N$1</f>
        <v>2629.08</v>
      </c>
      <c r="L382" s="364">
        <f t="array" ref="L382">Профильные_системы[[#This Row],[РРЦ с НДС]]-Профильные_системы[[#This Row],[РРЦ с НДС]]*$N$1</f>
        <v>2760.54</v>
      </c>
      <c r="M382" s="364">
        <f t="array" ref="M382">Профильные_системы[[#This Row],["0" НДС]]-Профильные_системы[[#This Row],["0" НДС]]*$N$1</f>
        <v>2300.4499999999998</v>
      </c>
      <c r="Q382">
        <f t="array" ref="Q382">Профильные_системы[[#This Row],[РРЦ Без НДС]]-Профильные_системы[[#This Row],[РРЦ Без НДС]]*$U$1</f>
        <v>2629.08</v>
      </c>
      <c r="R382">
        <f t="array" ref="R382">Профильные_системы[[#This Row],[РРЦ с НДС]]-Профильные_системы[[#This Row],[РРЦ с НДС]]*$U$1</f>
        <v>2760.54</v>
      </c>
      <c r="S382" s="1">
        <f t="array" ref="S382">Профильные_системы[[#This Row],["0" НДС]]-Профильные_системы[[#This Row],["0" НДС]]*$U$1</f>
        <v>2300.4499999999998</v>
      </c>
    </row>
    <row r="383" spans="1:19" x14ac:dyDescent="0.25">
      <c r="A383" s="1" t="s">
        <v>124</v>
      </c>
      <c r="B383" s="1" t="s">
        <v>2274</v>
      </c>
      <c r="C383" s="1" t="s">
        <v>2296</v>
      </c>
      <c r="D383">
        <v>1597.37</v>
      </c>
      <c r="E383">
        <v>1677.24</v>
      </c>
      <c r="F383">
        <v>1397.7</v>
      </c>
      <c r="K383" s="364">
        <f t="array" ref="K383">Профильные_системы[[#This Row],[РРЦ Без НДС]]-Профильные_системы[[#This Row],[РРЦ Без НДС]]*$N$1</f>
        <v>1597.37</v>
      </c>
      <c r="L383" s="364">
        <f t="array" ref="L383">Профильные_системы[[#This Row],[РРЦ с НДС]]-Профильные_системы[[#This Row],[РРЦ с НДС]]*$N$1</f>
        <v>1677.24</v>
      </c>
      <c r="M383" s="364">
        <f t="array" ref="M383">Профильные_системы[[#This Row],["0" НДС]]-Профильные_системы[[#This Row],["0" НДС]]*$N$1</f>
        <v>1397.7</v>
      </c>
      <c r="Q383">
        <f t="array" ref="Q383">Профильные_системы[[#This Row],[РРЦ Без НДС]]-Профильные_системы[[#This Row],[РРЦ Без НДС]]*$U$1</f>
        <v>1597.37</v>
      </c>
      <c r="R383">
        <f t="array" ref="R383">Профильные_системы[[#This Row],[РРЦ с НДС]]-Профильные_системы[[#This Row],[РРЦ с НДС]]*$U$1</f>
        <v>1677.24</v>
      </c>
      <c r="S383" s="1">
        <f t="array" ref="S383">Профильные_системы[[#This Row],["0" НДС]]-Профильные_системы[[#This Row],["0" НДС]]*$U$1</f>
        <v>1397.7</v>
      </c>
    </row>
    <row r="384" spans="1:19" x14ac:dyDescent="0.25">
      <c r="A384" s="1" t="s">
        <v>126</v>
      </c>
      <c r="B384" s="1" t="s">
        <v>2274</v>
      </c>
      <c r="C384" s="1" t="s">
        <v>2297</v>
      </c>
      <c r="D384">
        <v>3228.4</v>
      </c>
      <c r="E384">
        <v>3389.8199999999997</v>
      </c>
      <c r="F384">
        <v>2824.85</v>
      </c>
      <c r="K384" s="364">
        <f t="array" ref="K384">Профильные_системы[[#This Row],[РРЦ Без НДС]]-Профильные_системы[[#This Row],[РРЦ Без НДС]]*$N$1</f>
        <v>3228.4</v>
      </c>
      <c r="L384" s="364">
        <f t="array" ref="L384">Профильные_системы[[#This Row],[РРЦ с НДС]]-Профильные_системы[[#This Row],[РРЦ с НДС]]*$N$1</f>
        <v>3389.8199999999997</v>
      </c>
      <c r="M384" s="364">
        <f t="array" ref="M384">Профильные_системы[[#This Row],["0" НДС]]-Профильные_системы[[#This Row],["0" НДС]]*$N$1</f>
        <v>2824.85</v>
      </c>
      <c r="Q384">
        <f t="array" ref="Q384">Профильные_системы[[#This Row],[РРЦ Без НДС]]-Профильные_системы[[#This Row],[РРЦ Без НДС]]*$U$1</f>
        <v>3228.4</v>
      </c>
      <c r="R384">
        <f t="array" ref="R384">Профильные_системы[[#This Row],[РРЦ с НДС]]-Профильные_системы[[#This Row],[РРЦ с НДС]]*$U$1</f>
        <v>3389.8199999999997</v>
      </c>
      <c r="S384" s="1">
        <f t="array" ref="S384">Профильные_системы[[#This Row],["0" НДС]]-Профильные_системы[[#This Row],["0" НДС]]*$U$1</f>
        <v>2824.85</v>
      </c>
    </row>
    <row r="385" spans="1:19" x14ac:dyDescent="0.25">
      <c r="A385" s="1" t="s">
        <v>129</v>
      </c>
      <c r="B385" s="1" t="s">
        <v>2274</v>
      </c>
      <c r="C385" s="1" t="s">
        <v>2298</v>
      </c>
      <c r="D385">
        <v>2209.34</v>
      </c>
      <c r="E385">
        <v>2319.8040000000001</v>
      </c>
      <c r="F385">
        <v>1933.17</v>
      </c>
      <c r="K385" s="364">
        <f t="array" ref="K385">Профильные_системы[[#This Row],[РРЦ Без НДС]]-Профильные_системы[[#This Row],[РРЦ Без НДС]]*$N$1</f>
        <v>2209.34</v>
      </c>
      <c r="L385" s="364">
        <f t="array" ref="L385">Профильные_системы[[#This Row],[РРЦ с НДС]]-Профильные_системы[[#This Row],[РРЦ с НДС]]*$N$1</f>
        <v>2319.8040000000001</v>
      </c>
      <c r="M385" s="364">
        <f t="array" ref="M385">Профильные_системы[[#This Row],["0" НДС]]-Профильные_системы[[#This Row],["0" НДС]]*$N$1</f>
        <v>1933.17</v>
      </c>
      <c r="Q385">
        <f t="array" ref="Q385">Профильные_системы[[#This Row],[РРЦ Без НДС]]-Профильные_системы[[#This Row],[РРЦ Без НДС]]*$U$1</f>
        <v>2209.34</v>
      </c>
      <c r="R385">
        <f t="array" ref="R385">Профильные_системы[[#This Row],[РРЦ с НДС]]-Профильные_системы[[#This Row],[РРЦ с НДС]]*$U$1</f>
        <v>2319.8040000000001</v>
      </c>
      <c r="S385" s="1">
        <f t="array" ref="S385">Профильные_системы[[#This Row],["0" НДС]]-Профильные_системы[[#This Row],["0" НДС]]*$U$1</f>
        <v>1933.17</v>
      </c>
    </row>
    <row r="386" spans="1:19" x14ac:dyDescent="0.25">
      <c r="A386" s="1" t="s">
        <v>91</v>
      </c>
      <c r="B386" s="1" t="s">
        <v>2275</v>
      </c>
      <c r="C386" s="1" t="s">
        <v>2299</v>
      </c>
      <c r="D386">
        <v>3295.8</v>
      </c>
      <c r="E386">
        <v>3460.596</v>
      </c>
      <c r="F386">
        <v>2883.83</v>
      </c>
      <c r="K386" s="364">
        <f t="array" ref="K386">Профильные_системы[[#This Row],[РРЦ Без НДС]]-Профильные_системы[[#This Row],[РРЦ Без НДС]]*$N$1</f>
        <v>3295.8</v>
      </c>
      <c r="L386" s="364">
        <f t="array" ref="L386">Профильные_системы[[#This Row],[РРЦ с НДС]]-Профильные_системы[[#This Row],[РРЦ с НДС]]*$N$1</f>
        <v>3460.596</v>
      </c>
      <c r="M386" s="364">
        <f t="array" ref="M386">Профильные_системы[[#This Row],["0" НДС]]-Профильные_системы[[#This Row],["0" НДС]]*$N$1</f>
        <v>2883.83</v>
      </c>
      <c r="Q386">
        <f t="array" ref="Q386">Профильные_системы[[#This Row],[РРЦ Без НДС]]-Профильные_системы[[#This Row],[РРЦ Без НДС]]*$U$1</f>
        <v>3295.8</v>
      </c>
      <c r="R386">
        <f t="array" ref="R386">Профильные_системы[[#This Row],[РРЦ с НДС]]-Профильные_системы[[#This Row],[РРЦ с НДС]]*$U$1</f>
        <v>3460.596</v>
      </c>
      <c r="S386" s="1">
        <f t="array" ref="S386">Профильные_системы[[#This Row],["0" НДС]]-Профильные_системы[[#This Row],["0" НДС]]*$U$1</f>
        <v>2883.83</v>
      </c>
    </row>
    <row r="387" spans="1:19" x14ac:dyDescent="0.25">
      <c r="A387" s="1" t="s">
        <v>99</v>
      </c>
      <c r="B387" s="1" t="s">
        <v>2275</v>
      </c>
      <c r="C387" s="1" t="s">
        <v>2300</v>
      </c>
      <c r="D387">
        <v>3625.39</v>
      </c>
      <c r="E387">
        <v>3806.6639999999998</v>
      </c>
      <c r="F387">
        <v>3172.22</v>
      </c>
      <c r="K387" s="364">
        <f t="array" ref="K387">Профильные_системы[[#This Row],[РРЦ Без НДС]]-Профильные_системы[[#This Row],[РРЦ Без НДС]]*$N$1</f>
        <v>3625.39</v>
      </c>
      <c r="L387" s="364">
        <f t="array" ref="L387">Профильные_системы[[#This Row],[РРЦ с НДС]]-Профильные_системы[[#This Row],[РРЦ с НДС]]*$N$1</f>
        <v>3806.6639999999998</v>
      </c>
      <c r="M387" s="364">
        <f t="array" ref="M387">Профильные_системы[[#This Row],["0" НДС]]-Профильные_системы[[#This Row],["0" НДС]]*$N$1</f>
        <v>3172.22</v>
      </c>
      <c r="Q387">
        <f t="array" ref="Q387">Профильные_системы[[#This Row],[РРЦ Без НДС]]-Профильные_системы[[#This Row],[РРЦ Без НДС]]*$U$1</f>
        <v>3625.39</v>
      </c>
      <c r="R387">
        <f t="array" ref="R387">Профильные_системы[[#This Row],[РРЦ с НДС]]-Профильные_системы[[#This Row],[РРЦ с НДС]]*$U$1</f>
        <v>3806.6639999999998</v>
      </c>
      <c r="S387" s="1">
        <f t="array" ref="S387">Профильные_системы[[#This Row],["0" НДС]]-Профильные_системы[[#This Row],["0" НДС]]*$U$1</f>
        <v>3172.22</v>
      </c>
    </row>
    <row r="388" spans="1:19" x14ac:dyDescent="0.25">
      <c r="A388" s="1" t="s">
        <v>116</v>
      </c>
      <c r="B388" s="1" t="s">
        <v>2275</v>
      </c>
      <c r="C388" s="1" t="s">
        <v>2301</v>
      </c>
      <c r="D388">
        <v>2438.94</v>
      </c>
      <c r="E388">
        <v>2560.884</v>
      </c>
      <c r="F388">
        <v>2134.0700000000002</v>
      </c>
      <c r="K388" s="364">
        <f t="array" ref="K388">Профильные_системы[[#This Row],[РРЦ Без НДС]]-Профильные_системы[[#This Row],[РРЦ Без НДС]]*$N$1</f>
        <v>2438.94</v>
      </c>
      <c r="L388" s="364">
        <f t="array" ref="L388">Профильные_системы[[#This Row],[РРЦ с НДС]]-Профильные_системы[[#This Row],[РРЦ с НДС]]*$N$1</f>
        <v>2560.884</v>
      </c>
      <c r="M388" s="364">
        <f t="array" ref="M388">Профильные_системы[[#This Row],["0" НДС]]-Профильные_системы[[#This Row],["0" НДС]]*$N$1</f>
        <v>2134.0700000000002</v>
      </c>
      <c r="Q388">
        <f t="array" ref="Q388">Профильные_системы[[#This Row],[РРЦ Без НДС]]-Профильные_системы[[#This Row],[РРЦ Без НДС]]*$U$1</f>
        <v>2438.94</v>
      </c>
      <c r="R388">
        <f t="array" ref="R388">Профильные_системы[[#This Row],[РРЦ с НДС]]-Профильные_системы[[#This Row],[РРЦ с НДС]]*$U$1</f>
        <v>2560.884</v>
      </c>
      <c r="S388" s="1">
        <f t="array" ref="S388">Профильные_системы[[#This Row],["0" НДС]]-Профильные_системы[[#This Row],["0" НДС]]*$U$1</f>
        <v>2134.0700000000002</v>
      </c>
    </row>
    <row r="389" spans="1:19" x14ac:dyDescent="0.25">
      <c r="A389" s="1" t="s">
        <v>382</v>
      </c>
      <c r="B389" s="1" t="s">
        <v>2275</v>
      </c>
      <c r="C389" s="1" t="s">
        <v>2302</v>
      </c>
      <c r="D389">
        <v>7176.7</v>
      </c>
      <c r="E389">
        <v>7535.5319999999992</v>
      </c>
      <c r="F389">
        <v>6279.61</v>
      </c>
      <c r="K389" s="364">
        <f t="array" ref="K389">Профильные_системы[[#This Row],[РРЦ Без НДС]]-Профильные_системы[[#This Row],[РРЦ Без НДС]]*$N$1</f>
        <v>7176.7</v>
      </c>
      <c r="L389" s="364">
        <f t="array" ref="L389">Профильные_системы[[#This Row],[РРЦ с НДС]]-Профильные_системы[[#This Row],[РРЦ с НДС]]*$N$1</f>
        <v>7535.5319999999992</v>
      </c>
      <c r="M389" s="364">
        <f t="array" ref="M389">Профильные_системы[[#This Row],["0" НДС]]-Профильные_системы[[#This Row],["0" НДС]]*$N$1</f>
        <v>6279.61</v>
      </c>
      <c r="Q389">
        <f t="array" ref="Q389">Профильные_системы[[#This Row],[РРЦ Без НДС]]-Профильные_системы[[#This Row],[РРЦ Без НДС]]*$U$1</f>
        <v>7176.7</v>
      </c>
      <c r="R389">
        <f t="array" ref="R389">Профильные_системы[[#This Row],[РРЦ с НДС]]-Профильные_системы[[#This Row],[РРЦ с НДС]]*$U$1</f>
        <v>7535.5319999999992</v>
      </c>
      <c r="S389" s="1">
        <f t="array" ref="S389">Профильные_системы[[#This Row],["0" НДС]]-Профильные_системы[[#This Row],["0" НДС]]*$U$1</f>
        <v>6279.61</v>
      </c>
    </row>
    <row r="390" spans="1:19" x14ac:dyDescent="0.25">
      <c r="A390" s="1" t="s">
        <v>41</v>
      </c>
      <c r="B390" s="1" t="s">
        <v>2275</v>
      </c>
      <c r="C390" s="1" t="s">
        <v>2303</v>
      </c>
      <c r="D390">
        <v>2629.08</v>
      </c>
      <c r="E390">
        <v>2760.54</v>
      </c>
      <c r="F390">
        <v>2300.4499999999998</v>
      </c>
      <c r="K390" s="364">
        <f t="array" ref="K390">Профильные_системы[[#This Row],[РРЦ Без НДС]]-Профильные_системы[[#This Row],[РРЦ Без НДС]]*$N$1</f>
        <v>2629.08</v>
      </c>
      <c r="L390" s="364">
        <f t="array" ref="L390">Профильные_системы[[#This Row],[РРЦ с НДС]]-Профильные_системы[[#This Row],[РРЦ с НДС]]*$N$1</f>
        <v>2760.54</v>
      </c>
      <c r="M390" s="364">
        <f t="array" ref="M390">Профильные_системы[[#This Row],["0" НДС]]-Профильные_системы[[#This Row],["0" НДС]]*$N$1</f>
        <v>2300.4499999999998</v>
      </c>
      <c r="Q390">
        <f t="array" ref="Q390">Профильные_системы[[#This Row],[РРЦ Без НДС]]-Профильные_системы[[#This Row],[РРЦ Без НДС]]*$U$1</f>
        <v>2629.08</v>
      </c>
      <c r="R390">
        <f t="array" ref="R390">Профильные_системы[[#This Row],[РРЦ с НДС]]-Профильные_системы[[#This Row],[РРЦ с НДС]]*$U$1</f>
        <v>2760.54</v>
      </c>
      <c r="S390" s="1">
        <f t="array" ref="S390">Профильные_системы[[#This Row],["0" НДС]]-Профильные_системы[[#This Row],["0" НДС]]*$U$1</f>
        <v>2300.4499999999998</v>
      </c>
    </row>
    <row r="391" spans="1:19" x14ac:dyDescent="0.25">
      <c r="A391" s="1" t="s">
        <v>124</v>
      </c>
      <c r="B391" s="1" t="s">
        <v>2275</v>
      </c>
      <c r="C391" s="1" t="s">
        <v>2304</v>
      </c>
      <c r="D391">
        <v>1597.37</v>
      </c>
      <c r="E391">
        <v>1677.24</v>
      </c>
      <c r="F391">
        <v>1397.7</v>
      </c>
      <c r="K391" s="364">
        <f t="array" ref="K391">Профильные_системы[[#This Row],[РРЦ Без НДС]]-Профильные_системы[[#This Row],[РРЦ Без НДС]]*$N$1</f>
        <v>1597.37</v>
      </c>
      <c r="L391" s="364">
        <f t="array" ref="L391">Профильные_системы[[#This Row],[РРЦ с НДС]]-Профильные_системы[[#This Row],[РРЦ с НДС]]*$N$1</f>
        <v>1677.24</v>
      </c>
      <c r="M391" s="364">
        <f t="array" ref="M391">Профильные_системы[[#This Row],["0" НДС]]-Профильные_системы[[#This Row],["0" НДС]]*$N$1</f>
        <v>1397.7</v>
      </c>
      <c r="Q391">
        <f t="array" ref="Q391">Профильные_системы[[#This Row],[РРЦ Без НДС]]-Профильные_системы[[#This Row],[РРЦ Без НДС]]*$U$1</f>
        <v>1597.37</v>
      </c>
      <c r="R391">
        <f t="array" ref="R391">Профильные_системы[[#This Row],[РРЦ с НДС]]-Профильные_системы[[#This Row],[РРЦ с НДС]]*$U$1</f>
        <v>1677.24</v>
      </c>
      <c r="S391" s="1">
        <f t="array" ref="S391">Профильные_системы[[#This Row],["0" НДС]]-Профильные_системы[[#This Row],["0" НДС]]*$U$1</f>
        <v>1397.7</v>
      </c>
    </row>
    <row r="392" spans="1:19" x14ac:dyDescent="0.25">
      <c r="A392" s="1" t="s">
        <v>126</v>
      </c>
      <c r="B392" s="1" t="s">
        <v>2275</v>
      </c>
      <c r="C392" s="1" t="s">
        <v>2305</v>
      </c>
      <c r="D392">
        <v>3228.4</v>
      </c>
      <c r="E392">
        <v>3389.8199999999997</v>
      </c>
      <c r="F392">
        <v>2824.85</v>
      </c>
      <c r="K392" s="364">
        <f t="array" ref="K392">Профильные_системы[[#This Row],[РРЦ Без НДС]]-Профильные_системы[[#This Row],[РРЦ Без НДС]]*$N$1</f>
        <v>3228.4</v>
      </c>
      <c r="L392" s="364">
        <f t="array" ref="L392">Профильные_системы[[#This Row],[РРЦ с НДС]]-Профильные_системы[[#This Row],[РРЦ с НДС]]*$N$1</f>
        <v>3389.8199999999997</v>
      </c>
      <c r="M392" s="364">
        <f t="array" ref="M392">Профильные_системы[[#This Row],["0" НДС]]-Профильные_системы[[#This Row],["0" НДС]]*$N$1</f>
        <v>2824.85</v>
      </c>
      <c r="Q392">
        <f t="array" ref="Q392">Профильные_системы[[#This Row],[РРЦ Без НДС]]-Профильные_системы[[#This Row],[РРЦ Без НДС]]*$U$1</f>
        <v>3228.4</v>
      </c>
      <c r="R392">
        <f t="array" ref="R392">Профильные_системы[[#This Row],[РРЦ с НДС]]-Профильные_системы[[#This Row],[РРЦ с НДС]]*$U$1</f>
        <v>3389.8199999999997</v>
      </c>
      <c r="S392" s="1">
        <f t="array" ref="S392">Профильные_системы[[#This Row],["0" НДС]]-Профильные_системы[[#This Row],["0" НДС]]*$U$1</f>
        <v>2824.85</v>
      </c>
    </row>
    <row r="393" spans="1:19" x14ac:dyDescent="0.25">
      <c r="A393" s="1" t="s">
        <v>129</v>
      </c>
      <c r="B393" s="1" t="s">
        <v>2275</v>
      </c>
      <c r="C393" s="1" t="s">
        <v>2306</v>
      </c>
      <c r="D393">
        <v>2209.34</v>
      </c>
      <c r="E393">
        <v>2319.8040000000001</v>
      </c>
      <c r="F393">
        <v>1933.17</v>
      </c>
      <c r="K393" s="364">
        <f t="array" ref="K393">Профильные_системы[[#This Row],[РРЦ Без НДС]]-Профильные_системы[[#This Row],[РРЦ Без НДС]]*$N$1</f>
        <v>2209.34</v>
      </c>
      <c r="L393" s="364">
        <f t="array" ref="L393">Профильные_системы[[#This Row],[РРЦ с НДС]]-Профильные_системы[[#This Row],[РРЦ с НДС]]*$N$1</f>
        <v>2319.8040000000001</v>
      </c>
      <c r="M393" s="364">
        <f t="array" ref="M393">Профильные_системы[[#This Row],["0" НДС]]-Профильные_системы[[#This Row],["0" НДС]]*$N$1</f>
        <v>1933.17</v>
      </c>
      <c r="Q393">
        <f t="array" ref="Q393">Профильные_системы[[#This Row],[РРЦ Без НДС]]-Профильные_системы[[#This Row],[РРЦ Без НДС]]*$U$1</f>
        <v>2209.34</v>
      </c>
      <c r="R393">
        <f t="array" ref="R393">Профильные_системы[[#This Row],[РРЦ с НДС]]-Профильные_системы[[#This Row],[РРЦ с НДС]]*$U$1</f>
        <v>2319.8040000000001</v>
      </c>
      <c r="S393" s="1">
        <f t="array" ref="S393">Профильные_системы[[#This Row],["0" НДС]]-Профильные_системы[[#This Row],["0" НДС]]*$U$1</f>
        <v>1933.17</v>
      </c>
    </row>
    <row r="394" spans="1:19" x14ac:dyDescent="0.25">
      <c r="A394" s="1" t="s">
        <v>91</v>
      </c>
      <c r="B394" s="1" t="s">
        <v>1507</v>
      </c>
      <c r="C394" s="1" t="s">
        <v>2307</v>
      </c>
      <c r="D394">
        <v>3295.8</v>
      </c>
      <c r="E394">
        <v>3460.596</v>
      </c>
      <c r="F394">
        <v>2883.83</v>
      </c>
      <c r="K394" s="364">
        <f t="array" ref="K394">Профильные_системы[[#This Row],[РРЦ Без НДС]]-Профильные_системы[[#This Row],[РРЦ Без НДС]]*$N$1</f>
        <v>3295.8</v>
      </c>
      <c r="L394" s="364">
        <f t="array" ref="L394">Профильные_системы[[#This Row],[РРЦ с НДС]]-Профильные_системы[[#This Row],[РРЦ с НДС]]*$N$1</f>
        <v>3460.596</v>
      </c>
      <c r="M394" s="364">
        <f t="array" ref="M394">Профильные_системы[[#This Row],["0" НДС]]-Профильные_системы[[#This Row],["0" НДС]]*$N$1</f>
        <v>2883.83</v>
      </c>
      <c r="Q394">
        <f t="array" ref="Q394">Профильные_системы[[#This Row],[РРЦ Без НДС]]-Профильные_системы[[#This Row],[РРЦ Без НДС]]*$U$1</f>
        <v>3295.8</v>
      </c>
      <c r="R394">
        <f t="array" ref="R394">Профильные_системы[[#This Row],[РРЦ с НДС]]-Профильные_системы[[#This Row],[РРЦ с НДС]]*$U$1</f>
        <v>3460.596</v>
      </c>
      <c r="S394" s="1">
        <f t="array" ref="S394">Профильные_системы[[#This Row],["0" НДС]]-Профильные_системы[[#This Row],["0" НДС]]*$U$1</f>
        <v>2883.83</v>
      </c>
    </row>
    <row r="395" spans="1:19" x14ac:dyDescent="0.25">
      <c r="A395" s="1" t="s">
        <v>99</v>
      </c>
      <c r="B395" s="1" t="s">
        <v>1507</v>
      </c>
      <c r="C395" s="1" t="s">
        <v>2308</v>
      </c>
      <c r="D395">
        <v>3625.39</v>
      </c>
      <c r="E395">
        <v>3806.6639999999998</v>
      </c>
      <c r="F395">
        <v>3172.22</v>
      </c>
      <c r="K395" s="364">
        <f t="array" ref="K395">Профильные_системы[[#This Row],[РРЦ Без НДС]]-Профильные_системы[[#This Row],[РРЦ Без НДС]]*$N$1</f>
        <v>3625.39</v>
      </c>
      <c r="L395" s="364">
        <f t="array" ref="L395">Профильные_системы[[#This Row],[РРЦ с НДС]]-Профильные_системы[[#This Row],[РРЦ с НДС]]*$N$1</f>
        <v>3806.6639999999998</v>
      </c>
      <c r="M395" s="364">
        <f t="array" ref="M395">Профильные_системы[[#This Row],["0" НДС]]-Профильные_системы[[#This Row],["0" НДС]]*$N$1</f>
        <v>3172.22</v>
      </c>
      <c r="Q395">
        <f t="array" ref="Q395">Профильные_системы[[#This Row],[РРЦ Без НДС]]-Профильные_системы[[#This Row],[РРЦ Без НДС]]*$U$1</f>
        <v>3625.39</v>
      </c>
      <c r="R395">
        <f t="array" ref="R395">Профильные_системы[[#This Row],[РРЦ с НДС]]-Профильные_системы[[#This Row],[РРЦ с НДС]]*$U$1</f>
        <v>3806.6639999999998</v>
      </c>
      <c r="S395" s="1">
        <f t="array" ref="S395">Профильные_системы[[#This Row],["0" НДС]]-Профильные_системы[[#This Row],["0" НДС]]*$U$1</f>
        <v>3172.22</v>
      </c>
    </row>
    <row r="396" spans="1:19" x14ac:dyDescent="0.25">
      <c r="A396" s="1" t="s">
        <v>116</v>
      </c>
      <c r="B396" s="1" t="s">
        <v>1507</v>
      </c>
      <c r="C396" s="1" t="s">
        <v>2324</v>
      </c>
      <c r="D396">
        <v>2438.94</v>
      </c>
      <c r="E396">
        <v>2560.884</v>
      </c>
      <c r="F396">
        <v>2134.0700000000002</v>
      </c>
      <c r="K396" s="364">
        <f t="array" ref="K396">Профильные_системы[[#This Row],[РРЦ Без НДС]]-Профильные_системы[[#This Row],[РРЦ Без НДС]]*$N$1</f>
        <v>2438.94</v>
      </c>
      <c r="L396" s="364">
        <f t="array" ref="L396">Профильные_системы[[#This Row],[РРЦ с НДС]]-Профильные_системы[[#This Row],[РРЦ с НДС]]*$N$1</f>
        <v>2560.884</v>
      </c>
      <c r="M396" s="364">
        <f t="array" ref="M396">Профильные_системы[[#This Row],["0" НДС]]-Профильные_системы[[#This Row],["0" НДС]]*$N$1</f>
        <v>2134.0700000000002</v>
      </c>
      <c r="Q396">
        <f t="array" ref="Q396">Профильные_системы[[#This Row],[РРЦ Без НДС]]-Профильные_системы[[#This Row],[РРЦ Без НДС]]*$U$1</f>
        <v>2438.94</v>
      </c>
      <c r="R396">
        <f t="array" ref="R396">Профильные_системы[[#This Row],[РРЦ с НДС]]-Профильные_системы[[#This Row],[РРЦ с НДС]]*$U$1</f>
        <v>2560.884</v>
      </c>
      <c r="S396" s="1">
        <f t="array" ref="S396">Профильные_системы[[#This Row],["0" НДС]]-Профильные_системы[[#This Row],["0" НДС]]*$U$1</f>
        <v>2134.0700000000002</v>
      </c>
    </row>
    <row r="397" spans="1:19" x14ac:dyDescent="0.25">
      <c r="A397" s="1" t="s">
        <v>382</v>
      </c>
      <c r="B397" s="1" t="s">
        <v>1507</v>
      </c>
      <c r="C397" s="1" t="s">
        <v>2309</v>
      </c>
      <c r="D397">
        <v>7176.7</v>
      </c>
      <c r="E397">
        <v>7535.5319999999992</v>
      </c>
      <c r="F397">
        <v>6279.61</v>
      </c>
      <c r="K397" s="364">
        <f t="array" ref="K397">Профильные_системы[[#This Row],[РРЦ Без НДС]]-Профильные_системы[[#This Row],[РРЦ Без НДС]]*$N$1</f>
        <v>7176.7</v>
      </c>
      <c r="L397" s="364">
        <f t="array" ref="L397">Профильные_системы[[#This Row],[РРЦ с НДС]]-Профильные_системы[[#This Row],[РРЦ с НДС]]*$N$1</f>
        <v>7535.5319999999992</v>
      </c>
      <c r="M397" s="364">
        <f t="array" ref="M397">Профильные_системы[[#This Row],["0" НДС]]-Профильные_системы[[#This Row],["0" НДС]]*$N$1</f>
        <v>6279.61</v>
      </c>
      <c r="Q397">
        <f t="array" ref="Q397">Профильные_системы[[#This Row],[РРЦ Без НДС]]-Профильные_системы[[#This Row],[РРЦ Без НДС]]*$U$1</f>
        <v>7176.7</v>
      </c>
      <c r="R397">
        <f t="array" ref="R397">Профильные_системы[[#This Row],[РРЦ с НДС]]-Профильные_системы[[#This Row],[РРЦ с НДС]]*$U$1</f>
        <v>7535.5319999999992</v>
      </c>
      <c r="S397" s="1">
        <f t="array" ref="S397">Профильные_системы[[#This Row],["0" НДС]]-Профильные_системы[[#This Row],["0" НДС]]*$U$1</f>
        <v>6279.61</v>
      </c>
    </row>
    <row r="398" spans="1:19" x14ac:dyDescent="0.25">
      <c r="A398" s="1" t="s">
        <v>41</v>
      </c>
      <c r="B398" s="1" t="s">
        <v>1507</v>
      </c>
      <c r="C398" s="1" t="s">
        <v>2310</v>
      </c>
      <c r="D398">
        <v>2629.08</v>
      </c>
      <c r="E398">
        <v>2760.54</v>
      </c>
      <c r="F398">
        <v>2300.4499999999998</v>
      </c>
      <c r="K398" s="364">
        <f t="array" ref="K398">Профильные_системы[[#This Row],[РРЦ Без НДС]]-Профильные_системы[[#This Row],[РРЦ Без НДС]]*$N$1</f>
        <v>2629.08</v>
      </c>
      <c r="L398" s="364">
        <f t="array" ref="L398">Профильные_системы[[#This Row],[РРЦ с НДС]]-Профильные_системы[[#This Row],[РРЦ с НДС]]*$N$1</f>
        <v>2760.54</v>
      </c>
      <c r="M398" s="364">
        <f t="array" ref="M398">Профильные_системы[[#This Row],["0" НДС]]-Профильные_системы[[#This Row],["0" НДС]]*$N$1</f>
        <v>2300.4499999999998</v>
      </c>
      <c r="Q398">
        <f t="array" ref="Q398">Профильные_системы[[#This Row],[РРЦ Без НДС]]-Профильные_системы[[#This Row],[РРЦ Без НДС]]*$U$1</f>
        <v>2629.08</v>
      </c>
      <c r="R398">
        <f t="array" ref="R398">Профильные_системы[[#This Row],[РРЦ с НДС]]-Профильные_системы[[#This Row],[РРЦ с НДС]]*$U$1</f>
        <v>2760.54</v>
      </c>
      <c r="S398" s="1">
        <f t="array" ref="S398">Профильные_системы[[#This Row],["0" НДС]]-Профильные_системы[[#This Row],["0" НДС]]*$U$1</f>
        <v>2300.4499999999998</v>
      </c>
    </row>
    <row r="399" spans="1:19" x14ac:dyDescent="0.25">
      <c r="A399" s="1" t="s">
        <v>124</v>
      </c>
      <c r="B399" s="1" t="s">
        <v>1507</v>
      </c>
      <c r="C399" s="1" t="s">
        <v>2311</v>
      </c>
      <c r="D399">
        <v>1597.37</v>
      </c>
      <c r="E399">
        <v>1677.24</v>
      </c>
      <c r="F399">
        <v>1397.7</v>
      </c>
      <c r="K399" s="364">
        <f t="array" ref="K399">Профильные_системы[[#This Row],[РРЦ Без НДС]]-Профильные_системы[[#This Row],[РРЦ Без НДС]]*$N$1</f>
        <v>1597.37</v>
      </c>
      <c r="L399" s="364">
        <f t="array" ref="L399">Профильные_системы[[#This Row],[РРЦ с НДС]]-Профильные_системы[[#This Row],[РРЦ с НДС]]*$N$1</f>
        <v>1677.24</v>
      </c>
      <c r="M399" s="364">
        <f t="array" ref="M399">Профильные_системы[[#This Row],["0" НДС]]-Профильные_системы[[#This Row],["0" НДС]]*$N$1</f>
        <v>1397.7</v>
      </c>
      <c r="Q399">
        <f t="array" ref="Q399">Профильные_системы[[#This Row],[РРЦ Без НДС]]-Профильные_системы[[#This Row],[РРЦ Без НДС]]*$U$1</f>
        <v>1597.37</v>
      </c>
      <c r="R399">
        <f t="array" ref="R399">Профильные_системы[[#This Row],[РРЦ с НДС]]-Профильные_системы[[#This Row],[РРЦ с НДС]]*$U$1</f>
        <v>1677.24</v>
      </c>
      <c r="S399" s="1">
        <f t="array" ref="S399">Профильные_системы[[#This Row],["0" НДС]]-Профильные_системы[[#This Row],["0" НДС]]*$U$1</f>
        <v>1397.7</v>
      </c>
    </row>
    <row r="400" spans="1:19" x14ac:dyDescent="0.25">
      <c r="A400" s="1" t="s">
        <v>126</v>
      </c>
      <c r="B400" s="1" t="s">
        <v>1507</v>
      </c>
      <c r="C400" s="1" t="s">
        <v>2312</v>
      </c>
      <c r="D400">
        <v>3228.4</v>
      </c>
      <c r="E400">
        <v>3389.8199999999997</v>
      </c>
      <c r="F400">
        <v>2824.85</v>
      </c>
      <c r="K400" s="364">
        <f t="array" ref="K400">Профильные_системы[[#This Row],[РРЦ Без НДС]]-Профильные_системы[[#This Row],[РРЦ Без НДС]]*$N$1</f>
        <v>3228.4</v>
      </c>
      <c r="L400" s="364">
        <f t="array" ref="L400">Профильные_системы[[#This Row],[РРЦ с НДС]]-Профильные_системы[[#This Row],[РРЦ с НДС]]*$N$1</f>
        <v>3389.8199999999997</v>
      </c>
      <c r="M400" s="364">
        <f t="array" ref="M400">Профильные_системы[[#This Row],["0" НДС]]-Профильные_системы[[#This Row],["0" НДС]]*$N$1</f>
        <v>2824.85</v>
      </c>
      <c r="Q400">
        <f t="array" ref="Q400">Профильные_системы[[#This Row],[РРЦ Без НДС]]-Профильные_системы[[#This Row],[РРЦ Без НДС]]*$U$1</f>
        <v>3228.4</v>
      </c>
      <c r="R400">
        <f t="array" ref="R400">Профильные_системы[[#This Row],[РРЦ с НДС]]-Профильные_системы[[#This Row],[РРЦ с НДС]]*$U$1</f>
        <v>3389.8199999999997</v>
      </c>
      <c r="S400" s="1">
        <f t="array" ref="S400">Профильные_системы[[#This Row],["0" НДС]]-Профильные_системы[[#This Row],["0" НДС]]*$U$1</f>
        <v>2824.85</v>
      </c>
    </row>
    <row r="401" spans="1:19" x14ac:dyDescent="0.25">
      <c r="A401" s="1" t="s">
        <v>129</v>
      </c>
      <c r="B401" s="1" t="s">
        <v>1507</v>
      </c>
      <c r="C401" s="1" t="s">
        <v>2313</v>
      </c>
      <c r="D401">
        <v>2209.34</v>
      </c>
      <c r="E401">
        <v>2319.8040000000001</v>
      </c>
      <c r="F401">
        <v>1933.17</v>
      </c>
      <c r="K401" s="364">
        <f t="array" ref="K401">Профильные_системы[[#This Row],[РРЦ Без НДС]]-Профильные_системы[[#This Row],[РРЦ Без НДС]]*$N$1</f>
        <v>2209.34</v>
      </c>
      <c r="L401" s="364">
        <f t="array" ref="L401">Профильные_системы[[#This Row],[РРЦ с НДС]]-Профильные_системы[[#This Row],[РРЦ с НДС]]*$N$1</f>
        <v>2319.8040000000001</v>
      </c>
      <c r="M401" s="364">
        <f t="array" ref="M401">Профильные_системы[[#This Row],["0" НДС]]-Профильные_системы[[#This Row],["0" НДС]]*$N$1</f>
        <v>1933.17</v>
      </c>
      <c r="Q401">
        <f t="array" ref="Q401">Профильные_системы[[#This Row],[РРЦ Без НДС]]-Профильные_системы[[#This Row],[РРЦ Без НДС]]*$U$1</f>
        <v>2209.34</v>
      </c>
      <c r="R401">
        <f t="array" ref="R401">Профильные_системы[[#This Row],[РРЦ с НДС]]-Профильные_системы[[#This Row],[РРЦ с НДС]]*$U$1</f>
        <v>2319.8040000000001</v>
      </c>
      <c r="S401" s="1">
        <f t="array" ref="S401">Профильные_системы[[#This Row],["0" НДС]]-Профильные_системы[[#This Row],["0" НДС]]*$U$1</f>
        <v>1933.17</v>
      </c>
    </row>
    <row r="402" spans="1:19" x14ac:dyDescent="0.25">
      <c r="A402" s="1" t="s">
        <v>91</v>
      </c>
      <c r="B402" s="1" t="s">
        <v>2314</v>
      </c>
      <c r="C402" s="1" t="s">
        <v>2315</v>
      </c>
      <c r="D402">
        <v>3295.8</v>
      </c>
      <c r="E402">
        <v>3460.596</v>
      </c>
      <c r="F402">
        <v>2883.83</v>
      </c>
      <c r="K402" s="364">
        <f t="array" ref="K402">Профильные_системы[[#This Row],[РРЦ Без НДС]]-Профильные_системы[[#This Row],[РРЦ Без НДС]]*$N$1</f>
        <v>3295.8</v>
      </c>
      <c r="L402" s="364">
        <f t="array" ref="L402">Профильные_системы[[#This Row],[РРЦ с НДС]]-Профильные_системы[[#This Row],[РРЦ с НДС]]*$N$1</f>
        <v>3460.596</v>
      </c>
      <c r="M402" s="364">
        <f t="array" ref="M402">Профильные_системы[[#This Row],["0" НДС]]-Профильные_системы[[#This Row],["0" НДС]]*$N$1</f>
        <v>2883.83</v>
      </c>
      <c r="Q402">
        <f t="array" ref="Q402">Профильные_системы[[#This Row],[РРЦ Без НДС]]-Профильные_системы[[#This Row],[РРЦ Без НДС]]*$U$1</f>
        <v>3295.8</v>
      </c>
      <c r="R402">
        <f t="array" ref="R402">Профильные_системы[[#This Row],[РРЦ с НДС]]-Профильные_системы[[#This Row],[РРЦ с НДС]]*$U$1</f>
        <v>3460.596</v>
      </c>
      <c r="S402" s="1">
        <f t="array" ref="S402">Профильные_системы[[#This Row],["0" НДС]]-Профильные_системы[[#This Row],["0" НДС]]*$U$1</f>
        <v>2883.83</v>
      </c>
    </row>
    <row r="403" spans="1:19" x14ac:dyDescent="0.25">
      <c r="A403" s="1" t="s">
        <v>99</v>
      </c>
      <c r="B403" s="1" t="s">
        <v>2314</v>
      </c>
      <c r="C403" s="1" t="s">
        <v>2316</v>
      </c>
      <c r="D403">
        <v>3625.39</v>
      </c>
      <c r="E403">
        <v>3806.6639999999998</v>
      </c>
      <c r="F403">
        <v>3172.22</v>
      </c>
      <c r="K403" s="364">
        <f t="array" ref="K403">Профильные_системы[[#This Row],[РРЦ Без НДС]]-Профильные_системы[[#This Row],[РРЦ Без НДС]]*$N$1</f>
        <v>3625.39</v>
      </c>
      <c r="L403" s="364">
        <f t="array" ref="L403">Профильные_системы[[#This Row],[РРЦ с НДС]]-Профильные_системы[[#This Row],[РРЦ с НДС]]*$N$1</f>
        <v>3806.6639999999998</v>
      </c>
      <c r="M403" s="364">
        <f t="array" ref="M403">Профильные_системы[[#This Row],["0" НДС]]-Профильные_системы[[#This Row],["0" НДС]]*$N$1</f>
        <v>3172.22</v>
      </c>
      <c r="Q403">
        <f t="array" ref="Q403">Профильные_системы[[#This Row],[РРЦ Без НДС]]-Профильные_системы[[#This Row],[РРЦ Без НДС]]*$U$1</f>
        <v>3625.39</v>
      </c>
      <c r="R403">
        <f t="array" ref="R403">Профильные_системы[[#This Row],[РРЦ с НДС]]-Профильные_системы[[#This Row],[РРЦ с НДС]]*$U$1</f>
        <v>3806.6639999999998</v>
      </c>
      <c r="S403" s="1">
        <f t="array" ref="S403">Профильные_системы[[#This Row],["0" НДС]]-Профильные_системы[[#This Row],["0" НДС]]*$U$1</f>
        <v>3172.22</v>
      </c>
    </row>
    <row r="404" spans="1:19" x14ac:dyDescent="0.25">
      <c r="A404" s="1" t="s">
        <v>116</v>
      </c>
      <c r="B404" s="1" t="s">
        <v>2314</v>
      </c>
      <c r="C404" s="1" t="s">
        <v>2317</v>
      </c>
      <c r="D404">
        <v>2438.94</v>
      </c>
      <c r="E404">
        <v>2560.884</v>
      </c>
      <c r="F404">
        <v>2134.0700000000002</v>
      </c>
      <c r="K404" s="364">
        <f t="array" ref="K404">Профильные_системы[[#This Row],[РРЦ Без НДС]]-Профильные_системы[[#This Row],[РРЦ Без НДС]]*$N$1</f>
        <v>2438.94</v>
      </c>
      <c r="L404" s="364">
        <f t="array" ref="L404">Профильные_системы[[#This Row],[РРЦ с НДС]]-Профильные_системы[[#This Row],[РРЦ с НДС]]*$N$1</f>
        <v>2560.884</v>
      </c>
      <c r="M404" s="364">
        <f t="array" ref="M404">Профильные_системы[[#This Row],["0" НДС]]-Профильные_системы[[#This Row],["0" НДС]]*$N$1</f>
        <v>2134.0700000000002</v>
      </c>
      <c r="Q404">
        <f t="array" ref="Q404">Профильные_системы[[#This Row],[РРЦ Без НДС]]-Профильные_системы[[#This Row],[РРЦ Без НДС]]*$U$1</f>
        <v>2438.94</v>
      </c>
      <c r="R404">
        <f t="array" ref="R404">Профильные_системы[[#This Row],[РРЦ с НДС]]-Профильные_системы[[#This Row],[РРЦ с НДС]]*$U$1</f>
        <v>2560.884</v>
      </c>
      <c r="S404" s="1">
        <f t="array" ref="S404">Профильные_системы[[#This Row],["0" НДС]]-Профильные_системы[[#This Row],["0" НДС]]*$U$1</f>
        <v>2134.0700000000002</v>
      </c>
    </row>
    <row r="405" spans="1:19" x14ac:dyDescent="0.25">
      <c r="A405" s="1" t="s">
        <v>382</v>
      </c>
      <c r="B405" s="1" t="s">
        <v>2314</v>
      </c>
      <c r="C405" s="1" t="s">
        <v>2318</v>
      </c>
      <c r="D405">
        <v>7176.7</v>
      </c>
      <c r="E405">
        <v>7535.5319999999992</v>
      </c>
      <c r="F405">
        <v>6279.61</v>
      </c>
      <c r="K405" s="364">
        <f t="array" ref="K405">Профильные_системы[[#This Row],[РРЦ Без НДС]]-Профильные_системы[[#This Row],[РРЦ Без НДС]]*$N$1</f>
        <v>7176.7</v>
      </c>
      <c r="L405" s="364">
        <f t="array" ref="L405">Профильные_системы[[#This Row],[РРЦ с НДС]]-Профильные_системы[[#This Row],[РРЦ с НДС]]*$N$1</f>
        <v>7535.5319999999992</v>
      </c>
      <c r="M405" s="364">
        <f t="array" ref="M405">Профильные_системы[[#This Row],["0" НДС]]-Профильные_системы[[#This Row],["0" НДС]]*$N$1</f>
        <v>6279.61</v>
      </c>
      <c r="Q405">
        <f t="array" ref="Q405">Профильные_системы[[#This Row],[РРЦ Без НДС]]-Профильные_системы[[#This Row],[РРЦ Без НДС]]*$U$1</f>
        <v>7176.7</v>
      </c>
      <c r="R405">
        <f t="array" ref="R405">Профильные_системы[[#This Row],[РРЦ с НДС]]-Профильные_системы[[#This Row],[РРЦ с НДС]]*$U$1</f>
        <v>7535.5319999999992</v>
      </c>
      <c r="S405" s="1">
        <f t="array" ref="S405">Профильные_системы[[#This Row],["0" НДС]]-Профильные_системы[[#This Row],["0" НДС]]*$U$1</f>
        <v>6279.61</v>
      </c>
    </row>
    <row r="406" spans="1:19" x14ac:dyDescent="0.25">
      <c r="A406" s="1" t="s">
        <v>41</v>
      </c>
      <c r="B406" s="1" t="s">
        <v>2314</v>
      </c>
      <c r="C406" s="1" t="s">
        <v>2319</v>
      </c>
      <c r="D406">
        <v>2629.08</v>
      </c>
      <c r="E406">
        <v>2760.54</v>
      </c>
      <c r="F406">
        <v>2300.4499999999998</v>
      </c>
      <c r="K406" s="364">
        <f t="array" ref="K406">Профильные_системы[[#This Row],[РРЦ Без НДС]]-Профильные_системы[[#This Row],[РРЦ Без НДС]]*$N$1</f>
        <v>2629.08</v>
      </c>
      <c r="L406" s="364">
        <f t="array" ref="L406">Профильные_системы[[#This Row],[РРЦ с НДС]]-Профильные_системы[[#This Row],[РРЦ с НДС]]*$N$1</f>
        <v>2760.54</v>
      </c>
      <c r="M406" s="364">
        <f t="array" ref="M406">Профильные_системы[[#This Row],["0" НДС]]-Профильные_системы[[#This Row],["0" НДС]]*$N$1</f>
        <v>2300.4499999999998</v>
      </c>
      <c r="Q406">
        <f t="array" ref="Q406">Профильные_системы[[#This Row],[РРЦ Без НДС]]-Профильные_системы[[#This Row],[РРЦ Без НДС]]*$U$1</f>
        <v>2629.08</v>
      </c>
      <c r="R406">
        <f t="array" ref="R406">Профильные_системы[[#This Row],[РРЦ с НДС]]-Профильные_системы[[#This Row],[РРЦ с НДС]]*$U$1</f>
        <v>2760.54</v>
      </c>
      <c r="S406" s="1">
        <f t="array" ref="S406">Профильные_системы[[#This Row],["0" НДС]]-Профильные_системы[[#This Row],["0" НДС]]*$U$1</f>
        <v>2300.4499999999998</v>
      </c>
    </row>
    <row r="407" spans="1:19" x14ac:dyDescent="0.25">
      <c r="A407" s="1" t="s">
        <v>124</v>
      </c>
      <c r="B407" s="1" t="s">
        <v>2314</v>
      </c>
      <c r="C407" s="1" t="s">
        <v>2320</v>
      </c>
      <c r="D407">
        <v>1597.37</v>
      </c>
      <c r="E407">
        <v>1677.24</v>
      </c>
      <c r="F407">
        <v>1397.7</v>
      </c>
      <c r="K407" s="364">
        <f t="array" ref="K407">Профильные_системы[[#This Row],[РРЦ Без НДС]]-Профильные_системы[[#This Row],[РРЦ Без НДС]]*$N$1</f>
        <v>1597.37</v>
      </c>
      <c r="L407" s="364">
        <f t="array" ref="L407">Профильные_системы[[#This Row],[РРЦ с НДС]]-Профильные_системы[[#This Row],[РРЦ с НДС]]*$N$1</f>
        <v>1677.24</v>
      </c>
      <c r="M407" s="364">
        <f t="array" ref="M407">Профильные_системы[[#This Row],["0" НДС]]-Профильные_системы[[#This Row],["0" НДС]]*$N$1</f>
        <v>1397.7</v>
      </c>
      <c r="Q407">
        <f t="array" ref="Q407">Профильные_системы[[#This Row],[РРЦ Без НДС]]-Профильные_системы[[#This Row],[РРЦ Без НДС]]*$U$1</f>
        <v>1597.37</v>
      </c>
      <c r="R407">
        <f t="array" ref="R407">Профильные_системы[[#This Row],[РРЦ с НДС]]-Профильные_системы[[#This Row],[РРЦ с НДС]]*$U$1</f>
        <v>1677.24</v>
      </c>
      <c r="S407" s="1">
        <f t="array" ref="S407">Профильные_системы[[#This Row],["0" НДС]]-Профильные_системы[[#This Row],["0" НДС]]*$U$1</f>
        <v>1397.7</v>
      </c>
    </row>
    <row r="408" spans="1:19" x14ac:dyDescent="0.25">
      <c r="A408" s="1" t="s">
        <v>126</v>
      </c>
      <c r="B408" s="1" t="s">
        <v>2314</v>
      </c>
      <c r="C408" s="1" t="s">
        <v>2321</v>
      </c>
      <c r="D408">
        <v>3228.4</v>
      </c>
      <c r="E408">
        <v>3389.8199999999997</v>
      </c>
      <c r="F408">
        <v>2824.85</v>
      </c>
      <c r="K408" s="364">
        <f t="array" ref="K408">Профильные_системы[[#This Row],[РРЦ Без НДС]]-Профильные_системы[[#This Row],[РРЦ Без НДС]]*$N$1</f>
        <v>3228.4</v>
      </c>
      <c r="L408" s="364">
        <f t="array" ref="L408">Профильные_системы[[#This Row],[РРЦ с НДС]]-Профильные_системы[[#This Row],[РРЦ с НДС]]*$N$1</f>
        <v>3389.8199999999997</v>
      </c>
      <c r="M408" s="364">
        <f t="array" ref="M408">Профильные_системы[[#This Row],["0" НДС]]-Профильные_системы[[#This Row],["0" НДС]]*$N$1</f>
        <v>2824.85</v>
      </c>
      <c r="Q408">
        <f t="array" ref="Q408">Профильные_системы[[#This Row],[РРЦ Без НДС]]-Профильные_системы[[#This Row],[РРЦ Без НДС]]*$U$1</f>
        <v>3228.4</v>
      </c>
      <c r="R408">
        <f t="array" ref="R408">Профильные_системы[[#This Row],[РРЦ с НДС]]-Профильные_системы[[#This Row],[РРЦ с НДС]]*$U$1</f>
        <v>3389.8199999999997</v>
      </c>
      <c r="S408" s="1">
        <f t="array" ref="S408">Профильные_системы[[#This Row],["0" НДС]]-Профильные_системы[[#This Row],["0" НДС]]*$U$1</f>
        <v>2824.85</v>
      </c>
    </row>
    <row r="409" spans="1:19" x14ac:dyDescent="0.25">
      <c r="A409" s="1" t="s">
        <v>129</v>
      </c>
      <c r="B409" s="1" t="s">
        <v>2314</v>
      </c>
      <c r="C409" s="1" t="s">
        <v>2322</v>
      </c>
      <c r="D409">
        <v>2209.34</v>
      </c>
      <c r="E409">
        <v>2319.8040000000001</v>
      </c>
      <c r="F409">
        <v>1933.17</v>
      </c>
      <c r="K409" s="364">
        <f t="array" ref="K409">Профильные_системы[[#This Row],[РРЦ Без НДС]]-Профильные_системы[[#This Row],[РРЦ Без НДС]]*$N$1</f>
        <v>2209.34</v>
      </c>
      <c r="L409" s="364">
        <f t="array" ref="L409">Профильные_системы[[#This Row],[РРЦ с НДС]]-Профильные_системы[[#This Row],[РРЦ с НДС]]*$N$1</f>
        <v>2319.8040000000001</v>
      </c>
      <c r="M409" s="364">
        <f t="array" ref="M409">Профильные_системы[[#This Row],["0" НДС]]-Профильные_системы[[#This Row],["0" НДС]]*$N$1</f>
        <v>1933.17</v>
      </c>
      <c r="Q409">
        <f t="array" ref="Q409">Профильные_системы[[#This Row],[РРЦ Без НДС]]-Профильные_системы[[#This Row],[РРЦ Без НДС]]*$U$1</f>
        <v>2209.34</v>
      </c>
      <c r="R409">
        <f t="array" ref="R409">Профильные_системы[[#This Row],[РРЦ с НДС]]-Профильные_системы[[#This Row],[РРЦ с НДС]]*$U$1</f>
        <v>2319.8040000000001</v>
      </c>
      <c r="S409" s="1">
        <f t="array" ref="S409">Профильные_системы[[#This Row],["0" НДС]]-Профильные_системы[[#This Row],["0" НДС]]*$U$1</f>
        <v>1933.17</v>
      </c>
    </row>
    <row r="410" spans="1:19" x14ac:dyDescent="0.25">
      <c r="A410" s="1" t="s">
        <v>91</v>
      </c>
      <c r="B410" s="1" t="s">
        <v>2325</v>
      </c>
      <c r="C410" s="1" t="s">
        <v>2326</v>
      </c>
      <c r="D410">
        <v>3295.8</v>
      </c>
      <c r="E410">
        <v>3460.596</v>
      </c>
      <c r="F410">
        <v>2883.83</v>
      </c>
      <c r="K410" s="364">
        <f t="array" ref="K410">Профильные_системы[[#This Row],[РРЦ Без НДС]]-Профильные_системы[[#This Row],[РРЦ Без НДС]]*$N$1</f>
        <v>3295.8</v>
      </c>
      <c r="L410" s="364">
        <f t="array" ref="L410">Профильные_системы[[#This Row],[РРЦ с НДС]]-Профильные_системы[[#This Row],[РРЦ с НДС]]*$N$1</f>
        <v>3460.596</v>
      </c>
      <c r="M410" s="364">
        <f t="array" ref="M410">Профильные_системы[[#This Row],["0" НДС]]-Профильные_системы[[#This Row],["0" НДС]]*$N$1</f>
        <v>2883.83</v>
      </c>
      <c r="Q410">
        <f t="array" ref="Q410">Профильные_системы[[#This Row],[РРЦ Без НДС]]-Профильные_системы[[#This Row],[РРЦ Без НДС]]*$U$1</f>
        <v>3295.8</v>
      </c>
      <c r="R410">
        <f t="array" ref="R410">Профильные_системы[[#This Row],[РРЦ с НДС]]-Профильные_системы[[#This Row],[РРЦ с НДС]]*$U$1</f>
        <v>3460.596</v>
      </c>
      <c r="S410" s="1">
        <f t="array" ref="S410">Профильные_системы[[#This Row],["0" НДС]]-Профильные_системы[[#This Row],["0" НДС]]*$U$1</f>
        <v>2883.83</v>
      </c>
    </row>
    <row r="411" spans="1:19" x14ac:dyDescent="0.25">
      <c r="A411" s="1" t="s">
        <v>99</v>
      </c>
      <c r="B411" s="1" t="s">
        <v>2325</v>
      </c>
      <c r="C411" s="1" t="s">
        <v>2327</v>
      </c>
      <c r="D411">
        <v>3625.39</v>
      </c>
      <c r="E411">
        <v>3806.6639999999998</v>
      </c>
      <c r="F411">
        <v>3172.22</v>
      </c>
      <c r="K411" s="364">
        <f t="array" ref="K411">Профильные_системы[[#This Row],[РРЦ Без НДС]]-Профильные_системы[[#This Row],[РРЦ Без НДС]]*$N$1</f>
        <v>3625.39</v>
      </c>
      <c r="L411" s="364">
        <f t="array" ref="L411">Профильные_системы[[#This Row],[РРЦ с НДС]]-Профильные_системы[[#This Row],[РРЦ с НДС]]*$N$1</f>
        <v>3806.6639999999998</v>
      </c>
      <c r="M411" s="364">
        <f t="array" ref="M411">Профильные_системы[[#This Row],["0" НДС]]-Профильные_системы[[#This Row],["0" НДС]]*$N$1</f>
        <v>3172.22</v>
      </c>
      <c r="Q411">
        <f t="array" ref="Q411">Профильные_системы[[#This Row],[РРЦ Без НДС]]-Профильные_системы[[#This Row],[РРЦ Без НДС]]*$U$1</f>
        <v>3625.39</v>
      </c>
      <c r="R411">
        <f t="array" ref="R411">Профильные_системы[[#This Row],[РРЦ с НДС]]-Профильные_системы[[#This Row],[РРЦ с НДС]]*$U$1</f>
        <v>3806.6639999999998</v>
      </c>
      <c r="S411" s="1">
        <f t="array" ref="S411">Профильные_системы[[#This Row],["0" НДС]]-Профильные_системы[[#This Row],["0" НДС]]*$U$1</f>
        <v>3172.22</v>
      </c>
    </row>
    <row r="412" spans="1:19" x14ac:dyDescent="0.25">
      <c r="A412" s="1" t="s">
        <v>116</v>
      </c>
      <c r="B412" s="1" t="s">
        <v>2325</v>
      </c>
      <c r="C412" s="1" t="s">
        <v>2328</v>
      </c>
      <c r="D412">
        <v>2438.94</v>
      </c>
      <c r="E412">
        <v>2560.884</v>
      </c>
      <c r="F412">
        <v>2134.0700000000002</v>
      </c>
      <c r="K412" s="364">
        <f t="array" ref="K412">Профильные_системы[[#This Row],[РРЦ Без НДС]]-Профильные_системы[[#This Row],[РРЦ Без НДС]]*$N$1</f>
        <v>2438.94</v>
      </c>
      <c r="L412" s="364">
        <f t="array" ref="L412">Профильные_системы[[#This Row],[РРЦ с НДС]]-Профильные_системы[[#This Row],[РРЦ с НДС]]*$N$1</f>
        <v>2560.884</v>
      </c>
      <c r="M412" s="364">
        <f t="array" ref="M412">Профильные_системы[[#This Row],["0" НДС]]-Профильные_системы[[#This Row],["0" НДС]]*$N$1</f>
        <v>2134.0700000000002</v>
      </c>
      <c r="Q412">
        <f t="array" ref="Q412">Профильные_системы[[#This Row],[РРЦ Без НДС]]-Профильные_системы[[#This Row],[РРЦ Без НДС]]*$U$1</f>
        <v>2438.94</v>
      </c>
      <c r="R412">
        <f t="array" ref="R412">Профильные_системы[[#This Row],[РРЦ с НДС]]-Профильные_системы[[#This Row],[РРЦ с НДС]]*$U$1</f>
        <v>2560.884</v>
      </c>
      <c r="S412" s="1">
        <f t="array" ref="S412">Профильные_системы[[#This Row],["0" НДС]]-Профильные_системы[[#This Row],["0" НДС]]*$U$1</f>
        <v>2134.0700000000002</v>
      </c>
    </row>
    <row r="413" spans="1:19" x14ac:dyDescent="0.25">
      <c r="A413" s="1" t="s">
        <v>382</v>
      </c>
      <c r="B413" s="1" t="s">
        <v>2325</v>
      </c>
      <c r="C413" s="1" t="s">
        <v>2329</v>
      </c>
      <c r="D413">
        <v>7176.7</v>
      </c>
      <c r="E413">
        <v>7535.5319999999992</v>
      </c>
      <c r="F413">
        <v>6279.61</v>
      </c>
      <c r="K413" s="364">
        <f t="array" ref="K413">Профильные_системы[[#This Row],[РРЦ Без НДС]]-Профильные_системы[[#This Row],[РРЦ Без НДС]]*$N$1</f>
        <v>7176.7</v>
      </c>
      <c r="L413" s="364">
        <f t="array" ref="L413">Профильные_системы[[#This Row],[РРЦ с НДС]]-Профильные_системы[[#This Row],[РРЦ с НДС]]*$N$1</f>
        <v>7535.5319999999992</v>
      </c>
      <c r="M413" s="364">
        <f t="array" ref="M413">Профильные_системы[[#This Row],["0" НДС]]-Профильные_системы[[#This Row],["0" НДС]]*$N$1</f>
        <v>6279.61</v>
      </c>
      <c r="Q413">
        <f t="array" ref="Q413">Профильные_системы[[#This Row],[РРЦ Без НДС]]-Профильные_системы[[#This Row],[РРЦ Без НДС]]*$U$1</f>
        <v>7176.7</v>
      </c>
      <c r="R413">
        <f t="array" ref="R413">Профильные_системы[[#This Row],[РРЦ с НДС]]-Профильные_системы[[#This Row],[РРЦ с НДС]]*$U$1</f>
        <v>7535.5319999999992</v>
      </c>
      <c r="S413" s="1">
        <f t="array" ref="S413">Профильные_системы[[#This Row],["0" НДС]]-Профильные_системы[[#This Row],["0" НДС]]*$U$1</f>
        <v>6279.61</v>
      </c>
    </row>
    <row r="414" spans="1:19" x14ac:dyDescent="0.25">
      <c r="A414" s="1" t="s">
        <v>41</v>
      </c>
      <c r="B414" s="1" t="s">
        <v>2325</v>
      </c>
      <c r="C414" s="1" t="s">
        <v>2330</v>
      </c>
      <c r="D414">
        <v>2629.08</v>
      </c>
      <c r="E414">
        <v>2760.54</v>
      </c>
      <c r="F414">
        <v>2300.4499999999998</v>
      </c>
      <c r="K414" s="364">
        <f t="array" ref="K414">Профильные_системы[[#This Row],[РРЦ Без НДС]]-Профильные_системы[[#This Row],[РРЦ Без НДС]]*$N$1</f>
        <v>2629.08</v>
      </c>
      <c r="L414" s="364">
        <f t="array" ref="L414">Профильные_системы[[#This Row],[РРЦ с НДС]]-Профильные_системы[[#This Row],[РРЦ с НДС]]*$N$1</f>
        <v>2760.54</v>
      </c>
      <c r="M414" s="364">
        <f t="array" ref="M414">Профильные_системы[[#This Row],["0" НДС]]-Профильные_системы[[#This Row],["0" НДС]]*$N$1</f>
        <v>2300.4499999999998</v>
      </c>
      <c r="Q414">
        <f t="array" ref="Q414">Профильные_системы[[#This Row],[РРЦ Без НДС]]-Профильные_системы[[#This Row],[РРЦ Без НДС]]*$U$1</f>
        <v>2629.08</v>
      </c>
      <c r="R414">
        <f t="array" ref="R414">Профильные_системы[[#This Row],[РРЦ с НДС]]-Профильные_системы[[#This Row],[РРЦ с НДС]]*$U$1</f>
        <v>2760.54</v>
      </c>
      <c r="S414" s="1">
        <f t="array" ref="S414">Профильные_системы[[#This Row],["0" НДС]]-Профильные_системы[[#This Row],["0" НДС]]*$U$1</f>
        <v>2300.4499999999998</v>
      </c>
    </row>
    <row r="415" spans="1:19" x14ac:dyDescent="0.25">
      <c r="A415" s="1" t="s">
        <v>124</v>
      </c>
      <c r="B415" s="1" t="s">
        <v>2325</v>
      </c>
      <c r="C415" s="1" t="s">
        <v>2331</v>
      </c>
      <c r="D415">
        <v>1597.37</v>
      </c>
      <c r="E415">
        <v>1677.24</v>
      </c>
      <c r="F415">
        <v>1397.7</v>
      </c>
      <c r="K415" s="364">
        <f t="array" ref="K415">Профильные_системы[[#This Row],[РРЦ Без НДС]]-Профильные_системы[[#This Row],[РРЦ Без НДС]]*$N$1</f>
        <v>1597.37</v>
      </c>
      <c r="L415" s="364">
        <f t="array" ref="L415">Профильные_системы[[#This Row],[РРЦ с НДС]]-Профильные_системы[[#This Row],[РРЦ с НДС]]*$N$1</f>
        <v>1677.24</v>
      </c>
      <c r="M415" s="364">
        <f t="array" ref="M415">Профильные_системы[[#This Row],["0" НДС]]-Профильные_системы[[#This Row],["0" НДС]]*$N$1</f>
        <v>1397.7</v>
      </c>
      <c r="Q415">
        <f t="array" ref="Q415">Профильные_системы[[#This Row],[РРЦ Без НДС]]-Профильные_системы[[#This Row],[РРЦ Без НДС]]*$U$1</f>
        <v>1597.37</v>
      </c>
      <c r="R415">
        <f t="array" ref="R415">Профильные_системы[[#This Row],[РРЦ с НДС]]-Профильные_системы[[#This Row],[РРЦ с НДС]]*$U$1</f>
        <v>1677.24</v>
      </c>
      <c r="S415" s="1">
        <f t="array" ref="S415">Профильные_системы[[#This Row],["0" НДС]]-Профильные_системы[[#This Row],["0" НДС]]*$U$1</f>
        <v>1397.7</v>
      </c>
    </row>
    <row r="416" spans="1:19" x14ac:dyDescent="0.25">
      <c r="A416" s="1" t="s">
        <v>126</v>
      </c>
      <c r="B416" s="1" t="s">
        <v>2325</v>
      </c>
      <c r="C416" s="1" t="s">
        <v>2332</v>
      </c>
      <c r="D416">
        <v>3228.4</v>
      </c>
      <c r="E416">
        <v>3389.8199999999997</v>
      </c>
      <c r="F416">
        <v>2824.85</v>
      </c>
      <c r="K416" s="364">
        <f t="array" ref="K416">Профильные_системы[[#This Row],[РРЦ Без НДС]]-Профильные_системы[[#This Row],[РРЦ Без НДС]]*$N$1</f>
        <v>3228.4</v>
      </c>
      <c r="L416" s="364">
        <f t="array" ref="L416">Профильные_системы[[#This Row],[РРЦ с НДС]]-Профильные_системы[[#This Row],[РРЦ с НДС]]*$N$1</f>
        <v>3389.8199999999997</v>
      </c>
      <c r="M416" s="364">
        <f t="array" ref="M416">Профильные_системы[[#This Row],["0" НДС]]-Профильные_системы[[#This Row],["0" НДС]]*$N$1</f>
        <v>2824.85</v>
      </c>
      <c r="Q416">
        <f t="array" ref="Q416">Профильные_системы[[#This Row],[РРЦ Без НДС]]-Профильные_системы[[#This Row],[РРЦ Без НДС]]*$U$1</f>
        <v>3228.4</v>
      </c>
      <c r="R416">
        <f t="array" ref="R416">Профильные_системы[[#This Row],[РРЦ с НДС]]-Профильные_системы[[#This Row],[РРЦ с НДС]]*$U$1</f>
        <v>3389.8199999999997</v>
      </c>
      <c r="S416" s="1">
        <f t="array" ref="S416">Профильные_системы[[#This Row],["0" НДС]]-Профильные_системы[[#This Row],["0" НДС]]*$U$1</f>
        <v>2824.85</v>
      </c>
    </row>
    <row r="417" spans="1:19" x14ac:dyDescent="0.25">
      <c r="A417" s="1" t="s">
        <v>129</v>
      </c>
      <c r="B417" s="1" t="s">
        <v>2325</v>
      </c>
      <c r="C417" s="1" t="s">
        <v>2333</v>
      </c>
      <c r="D417">
        <v>2209.34</v>
      </c>
      <c r="E417">
        <v>2319.8040000000001</v>
      </c>
      <c r="F417">
        <v>1933.17</v>
      </c>
      <c r="K417" s="364">
        <f t="array" ref="K417">Профильные_системы[[#This Row],[РРЦ Без НДС]]-Профильные_системы[[#This Row],[РРЦ Без НДС]]*$N$1</f>
        <v>2209.34</v>
      </c>
      <c r="L417" s="364">
        <f t="array" ref="L417">Профильные_системы[[#This Row],[РРЦ с НДС]]-Профильные_системы[[#This Row],[РРЦ с НДС]]*$N$1</f>
        <v>2319.8040000000001</v>
      </c>
      <c r="M417" s="364">
        <f t="array" ref="M417">Профильные_системы[[#This Row],["0" НДС]]-Профильные_системы[[#This Row],["0" НДС]]*$N$1</f>
        <v>1933.17</v>
      </c>
      <c r="Q417">
        <f t="array" ref="Q417">Профильные_системы[[#This Row],[РРЦ Без НДС]]-Профильные_системы[[#This Row],[РРЦ Без НДС]]*$U$1</f>
        <v>2209.34</v>
      </c>
      <c r="R417">
        <f t="array" ref="R417">Профильные_системы[[#This Row],[РРЦ с НДС]]-Профильные_системы[[#This Row],[РРЦ с НДС]]*$U$1</f>
        <v>2319.8040000000001</v>
      </c>
      <c r="S417" s="1">
        <f t="array" ref="S417">Профильные_системы[[#This Row],["0" НДС]]-Профильные_системы[[#This Row],["0" НДС]]*$U$1</f>
        <v>1933.17</v>
      </c>
    </row>
    <row r="418" spans="1:19" x14ac:dyDescent="0.25">
      <c r="A418" s="1" t="s">
        <v>91</v>
      </c>
      <c r="B418" s="1" t="s">
        <v>2340</v>
      </c>
      <c r="C418" s="1" t="s">
        <v>2341</v>
      </c>
      <c r="D418">
        <v>3295.8</v>
      </c>
      <c r="E418">
        <v>3460.596</v>
      </c>
      <c r="F418">
        <v>2883.83</v>
      </c>
      <c r="K418" s="364">
        <f t="array" ref="K418">Профильные_системы[[#This Row],[РРЦ Без НДС]]-Профильные_системы[[#This Row],[РРЦ Без НДС]]*$N$1</f>
        <v>3295.8</v>
      </c>
      <c r="L418" s="364">
        <f t="array" ref="L418">Профильные_системы[[#This Row],[РРЦ с НДС]]-Профильные_системы[[#This Row],[РРЦ с НДС]]*$N$1</f>
        <v>3460.596</v>
      </c>
      <c r="M418" s="364">
        <f t="array" ref="M418">Профильные_системы[[#This Row],["0" НДС]]-Профильные_системы[[#This Row],["0" НДС]]*$N$1</f>
        <v>2883.83</v>
      </c>
      <c r="Q418">
        <f t="array" ref="Q418">Профильные_системы[[#This Row],[РРЦ Без НДС]]-Профильные_системы[[#This Row],[РРЦ Без НДС]]*$U$1</f>
        <v>3295.8</v>
      </c>
      <c r="R418">
        <f t="array" ref="R418">Профильные_системы[[#This Row],[РРЦ с НДС]]-Профильные_системы[[#This Row],[РРЦ с НДС]]*$U$1</f>
        <v>3460.596</v>
      </c>
      <c r="S418" s="1">
        <f t="array" ref="S418">Профильные_системы[[#This Row],["0" НДС]]-Профильные_системы[[#This Row],["0" НДС]]*$U$1</f>
        <v>2883.83</v>
      </c>
    </row>
    <row r="419" spans="1:19" x14ac:dyDescent="0.25">
      <c r="A419" s="1" t="s">
        <v>99</v>
      </c>
      <c r="B419" s="1" t="s">
        <v>2340</v>
      </c>
      <c r="C419" s="1" t="s">
        <v>2342</v>
      </c>
      <c r="D419">
        <v>3625.39</v>
      </c>
      <c r="E419">
        <v>3806.6639999999998</v>
      </c>
      <c r="F419">
        <v>3172.22</v>
      </c>
      <c r="K419" s="364">
        <f t="array" ref="K419">Профильные_системы[[#This Row],[РРЦ Без НДС]]-Профильные_системы[[#This Row],[РРЦ Без НДС]]*$N$1</f>
        <v>3625.39</v>
      </c>
      <c r="L419" s="364">
        <f t="array" ref="L419">Профильные_системы[[#This Row],[РРЦ с НДС]]-Профильные_системы[[#This Row],[РРЦ с НДС]]*$N$1</f>
        <v>3806.6639999999998</v>
      </c>
      <c r="M419" s="364">
        <f t="array" ref="M419">Профильные_системы[[#This Row],["0" НДС]]-Профильные_системы[[#This Row],["0" НДС]]*$N$1</f>
        <v>3172.22</v>
      </c>
      <c r="Q419">
        <f t="array" ref="Q419">Профильные_системы[[#This Row],[РРЦ Без НДС]]-Профильные_системы[[#This Row],[РРЦ Без НДС]]*$U$1</f>
        <v>3625.39</v>
      </c>
      <c r="R419">
        <f t="array" ref="R419">Профильные_системы[[#This Row],[РРЦ с НДС]]-Профильные_системы[[#This Row],[РРЦ с НДС]]*$U$1</f>
        <v>3806.6639999999998</v>
      </c>
      <c r="S419" s="1">
        <f t="array" ref="S419">Профильные_системы[[#This Row],["0" НДС]]-Профильные_системы[[#This Row],["0" НДС]]*$U$1</f>
        <v>3172.22</v>
      </c>
    </row>
    <row r="420" spans="1:19" x14ac:dyDescent="0.25">
      <c r="A420" s="1" t="s">
        <v>110</v>
      </c>
      <c r="B420" s="1" t="s">
        <v>2340</v>
      </c>
      <c r="C420" s="1" t="s">
        <v>2343</v>
      </c>
      <c r="D420">
        <v>3228.4</v>
      </c>
      <c r="E420">
        <v>3389.8199999999997</v>
      </c>
      <c r="F420">
        <v>2824.85</v>
      </c>
      <c r="K420" s="364">
        <f t="array" ref="K420">Профильные_системы[[#This Row],[РРЦ Без НДС]]-Профильные_системы[[#This Row],[РРЦ Без НДС]]*$N$1</f>
        <v>3228.4</v>
      </c>
      <c r="L420" s="364">
        <f t="array" ref="L420">Профильные_системы[[#This Row],[РРЦ с НДС]]-Профильные_системы[[#This Row],[РРЦ с НДС]]*$N$1</f>
        <v>3389.8199999999997</v>
      </c>
      <c r="M420" s="364">
        <f t="array" ref="M420">Профильные_системы[[#This Row],["0" НДС]]-Профильные_системы[[#This Row],["0" НДС]]*$N$1</f>
        <v>2824.85</v>
      </c>
      <c r="Q420">
        <f t="array" ref="Q420">Профильные_системы[[#This Row],[РРЦ Без НДС]]-Профильные_системы[[#This Row],[РРЦ Без НДС]]*$U$1</f>
        <v>3228.4</v>
      </c>
      <c r="R420">
        <f t="array" ref="R420">Профильные_системы[[#This Row],[РРЦ с НДС]]-Профильные_системы[[#This Row],[РРЦ с НДС]]*$U$1</f>
        <v>3389.8199999999997</v>
      </c>
      <c r="S420" s="1">
        <f t="array" ref="S420">Профильные_системы[[#This Row],["0" НДС]]-Профильные_системы[[#This Row],["0" НДС]]*$U$1</f>
        <v>2824.85</v>
      </c>
    </row>
    <row r="421" spans="1:19" x14ac:dyDescent="0.25">
      <c r="A421" s="1" t="s">
        <v>382</v>
      </c>
      <c r="B421" s="1" t="s">
        <v>2340</v>
      </c>
      <c r="C421" s="1" t="s">
        <v>2344</v>
      </c>
      <c r="D421">
        <v>7176.7</v>
      </c>
      <c r="E421">
        <v>7535.5319999999992</v>
      </c>
      <c r="F421">
        <v>6279.61</v>
      </c>
      <c r="K421" s="364">
        <f t="array" ref="K421">Профильные_системы[[#This Row],[РРЦ Без НДС]]-Профильные_системы[[#This Row],[РРЦ Без НДС]]*$N$1</f>
        <v>7176.7</v>
      </c>
      <c r="L421" s="364">
        <f t="array" ref="L421">Профильные_системы[[#This Row],[РРЦ с НДС]]-Профильные_системы[[#This Row],[РРЦ с НДС]]*$N$1</f>
        <v>7535.5319999999992</v>
      </c>
      <c r="M421" s="364">
        <f t="array" ref="M421">Профильные_системы[[#This Row],["0" НДС]]-Профильные_системы[[#This Row],["0" НДС]]*$N$1</f>
        <v>6279.61</v>
      </c>
      <c r="Q421">
        <f t="array" ref="Q421">Профильные_системы[[#This Row],[РРЦ Без НДС]]-Профильные_системы[[#This Row],[РРЦ Без НДС]]*$U$1</f>
        <v>7176.7</v>
      </c>
      <c r="R421">
        <f t="array" ref="R421">Профильные_системы[[#This Row],[РРЦ с НДС]]-Профильные_системы[[#This Row],[РРЦ с НДС]]*$U$1</f>
        <v>7535.5319999999992</v>
      </c>
      <c r="S421" s="1">
        <f t="array" ref="S421">Профильные_системы[[#This Row],["0" НДС]]-Профильные_системы[[#This Row],["0" НДС]]*$U$1</f>
        <v>6279.61</v>
      </c>
    </row>
    <row r="422" spans="1:19" x14ac:dyDescent="0.25">
      <c r="A422" s="1" t="s">
        <v>41</v>
      </c>
      <c r="B422" s="1" t="s">
        <v>2340</v>
      </c>
      <c r="C422" s="1" t="s">
        <v>2345</v>
      </c>
      <c r="D422">
        <v>2629.08</v>
      </c>
      <c r="E422">
        <v>2760.54</v>
      </c>
      <c r="F422">
        <v>2300.4499999999998</v>
      </c>
      <c r="K422" s="364">
        <f t="array" ref="K422">Профильные_системы[[#This Row],[РРЦ Без НДС]]-Профильные_системы[[#This Row],[РРЦ Без НДС]]*$N$1</f>
        <v>2629.08</v>
      </c>
      <c r="L422" s="364">
        <f t="array" ref="L422">Профильные_системы[[#This Row],[РРЦ с НДС]]-Профильные_системы[[#This Row],[РРЦ с НДС]]*$N$1</f>
        <v>2760.54</v>
      </c>
      <c r="M422" s="364">
        <f t="array" ref="M422">Профильные_системы[[#This Row],["0" НДС]]-Профильные_системы[[#This Row],["0" НДС]]*$N$1</f>
        <v>2300.4499999999998</v>
      </c>
      <c r="Q422">
        <f t="array" ref="Q422">Профильные_системы[[#This Row],[РРЦ Без НДС]]-Профильные_системы[[#This Row],[РРЦ Без НДС]]*$U$1</f>
        <v>2629.08</v>
      </c>
      <c r="R422">
        <f t="array" ref="R422">Профильные_системы[[#This Row],[РРЦ с НДС]]-Профильные_системы[[#This Row],[РРЦ с НДС]]*$U$1</f>
        <v>2760.54</v>
      </c>
      <c r="S422" s="1">
        <f t="array" ref="S422">Профильные_системы[[#This Row],["0" НДС]]-Профильные_системы[[#This Row],["0" НДС]]*$U$1</f>
        <v>2300.4499999999998</v>
      </c>
    </row>
    <row r="423" spans="1:19" x14ac:dyDescent="0.25">
      <c r="A423" s="1" t="s">
        <v>124</v>
      </c>
      <c r="B423" s="1" t="s">
        <v>2340</v>
      </c>
      <c r="C423" s="1" t="s">
        <v>2346</v>
      </c>
      <c r="D423">
        <v>1597.37</v>
      </c>
      <c r="E423">
        <v>1677.24</v>
      </c>
      <c r="F423">
        <v>1397.7</v>
      </c>
      <c r="K423" s="364">
        <f t="array" ref="K423">Профильные_системы[[#This Row],[РРЦ Без НДС]]-Профильные_системы[[#This Row],[РРЦ Без НДС]]*$N$1</f>
        <v>1597.37</v>
      </c>
      <c r="L423" s="364">
        <f t="array" ref="L423">Профильные_системы[[#This Row],[РРЦ с НДС]]-Профильные_системы[[#This Row],[РРЦ с НДС]]*$N$1</f>
        <v>1677.24</v>
      </c>
      <c r="M423" s="364">
        <f t="array" ref="M423">Профильные_системы[[#This Row],["0" НДС]]-Профильные_системы[[#This Row],["0" НДС]]*$N$1</f>
        <v>1397.7</v>
      </c>
      <c r="Q423">
        <f t="array" ref="Q423">Профильные_системы[[#This Row],[РРЦ Без НДС]]-Профильные_системы[[#This Row],[РРЦ Без НДС]]*$U$1</f>
        <v>1597.37</v>
      </c>
      <c r="R423">
        <f t="array" ref="R423">Профильные_системы[[#This Row],[РРЦ с НДС]]-Профильные_системы[[#This Row],[РРЦ с НДС]]*$U$1</f>
        <v>1677.24</v>
      </c>
      <c r="S423" s="1">
        <f t="array" ref="S423">Профильные_системы[[#This Row],["0" НДС]]-Профильные_системы[[#This Row],["0" НДС]]*$U$1</f>
        <v>1397.7</v>
      </c>
    </row>
    <row r="424" spans="1:19" x14ac:dyDescent="0.25">
      <c r="A424" s="1" t="s">
        <v>126</v>
      </c>
      <c r="B424" s="1" t="s">
        <v>2340</v>
      </c>
      <c r="C424" s="1" t="s">
        <v>2347</v>
      </c>
      <c r="D424">
        <v>3228.4</v>
      </c>
      <c r="E424">
        <v>3389.8199999999997</v>
      </c>
      <c r="F424">
        <v>2824.85</v>
      </c>
      <c r="K424" s="364">
        <f t="array" ref="K424">Профильные_системы[[#This Row],[РРЦ Без НДС]]-Профильные_системы[[#This Row],[РРЦ Без НДС]]*$N$1</f>
        <v>3228.4</v>
      </c>
      <c r="L424" s="364">
        <f t="array" ref="L424">Профильные_системы[[#This Row],[РРЦ с НДС]]-Профильные_системы[[#This Row],[РРЦ с НДС]]*$N$1</f>
        <v>3389.8199999999997</v>
      </c>
      <c r="M424" s="364">
        <f t="array" ref="M424">Профильные_системы[[#This Row],["0" НДС]]-Профильные_системы[[#This Row],["0" НДС]]*$N$1</f>
        <v>2824.85</v>
      </c>
      <c r="Q424">
        <f t="array" ref="Q424">Профильные_системы[[#This Row],[РРЦ Без НДС]]-Профильные_системы[[#This Row],[РРЦ Без НДС]]*$U$1</f>
        <v>3228.4</v>
      </c>
      <c r="R424">
        <f t="array" ref="R424">Профильные_системы[[#This Row],[РРЦ с НДС]]-Профильные_системы[[#This Row],[РРЦ с НДС]]*$U$1</f>
        <v>3389.8199999999997</v>
      </c>
      <c r="S424" s="1">
        <f t="array" ref="S424">Профильные_системы[[#This Row],["0" НДС]]-Профильные_системы[[#This Row],["0" НДС]]*$U$1</f>
        <v>2824.85</v>
      </c>
    </row>
    <row r="425" spans="1:19" x14ac:dyDescent="0.25">
      <c r="A425" s="1" t="s">
        <v>129</v>
      </c>
      <c r="B425" s="1" t="s">
        <v>2340</v>
      </c>
      <c r="C425" s="1" t="s">
        <v>2348</v>
      </c>
      <c r="D425">
        <v>2209.34</v>
      </c>
      <c r="E425">
        <v>2319.8040000000001</v>
      </c>
      <c r="F425">
        <v>1933.17</v>
      </c>
      <c r="K425" s="364">
        <f t="array" ref="K425">Профильные_системы[[#This Row],[РРЦ Без НДС]]-Профильные_системы[[#This Row],[РРЦ Без НДС]]*$N$1</f>
        <v>2209.34</v>
      </c>
      <c r="L425" s="364">
        <f t="array" ref="L425">Профильные_системы[[#This Row],[РРЦ с НДС]]-Профильные_системы[[#This Row],[РРЦ с НДС]]*$N$1</f>
        <v>2319.8040000000001</v>
      </c>
      <c r="M425" s="364">
        <f t="array" ref="M425">Профильные_системы[[#This Row],["0" НДС]]-Профильные_системы[[#This Row],["0" НДС]]*$N$1</f>
        <v>1933.17</v>
      </c>
      <c r="Q425">
        <f t="array" ref="Q425">Профильные_системы[[#This Row],[РРЦ Без НДС]]-Профильные_системы[[#This Row],[РРЦ Без НДС]]*$U$1</f>
        <v>2209.34</v>
      </c>
      <c r="R425">
        <f t="array" ref="R425">Профильные_системы[[#This Row],[РРЦ с НДС]]-Профильные_системы[[#This Row],[РРЦ с НДС]]*$U$1</f>
        <v>2319.8040000000001</v>
      </c>
      <c r="S425" s="1">
        <f t="array" ref="S425">Профильные_системы[[#This Row],["0" НДС]]-Профильные_системы[[#This Row],["0" НДС]]*$U$1</f>
        <v>1933.17</v>
      </c>
    </row>
    <row r="426" spans="1:19" x14ac:dyDescent="0.25">
      <c r="A426" s="1" t="s">
        <v>51</v>
      </c>
      <c r="B426" s="1" t="s">
        <v>2340</v>
      </c>
      <c r="C426" s="1" t="s">
        <v>2349</v>
      </c>
      <c r="D426">
        <v>4643.7299999999996</v>
      </c>
      <c r="E426">
        <v>4875.9120000000003</v>
      </c>
      <c r="F426">
        <v>4063.26</v>
      </c>
      <c r="K426" s="364">
        <f t="array" ref="K426">Профильные_системы[[#This Row],[РРЦ Без НДС]]-Профильные_системы[[#This Row],[РРЦ Без НДС]]*$N$1</f>
        <v>4643.7299999999996</v>
      </c>
      <c r="L426" s="364">
        <f t="array" ref="L426">Профильные_системы[[#This Row],[РРЦ с НДС]]-Профильные_системы[[#This Row],[РРЦ с НДС]]*$N$1</f>
        <v>4875.9120000000003</v>
      </c>
      <c r="M426" s="364">
        <f t="array" ref="M426">Профильные_системы[[#This Row],["0" НДС]]-Профильные_системы[[#This Row],["0" НДС]]*$N$1</f>
        <v>4063.26</v>
      </c>
      <c r="Q426">
        <f t="array" ref="Q426">Профильные_системы[[#This Row],[РРЦ Без НДС]]-Профильные_системы[[#This Row],[РРЦ Без НДС]]*$U$1</f>
        <v>4643.7299999999996</v>
      </c>
      <c r="R426">
        <f t="array" ref="R426">Профильные_системы[[#This Row],[РРЦ с НДС]]-Профильные_системы[[#This Row],[РРЦ с НДС]]*$U$1</f>
        <v>4875.9120000000003</v>
      </c>
      <c r="S426" s="1">
        <f t="array" ref="S426">Профильные_системы[[#This Row],["0" НДС]]-Профильные_системы[[#This Row],["0" НДС]]*$U$1</f>
        <v>4063.26</v>
      </c>
    </row>
    <row r="427" spans="1:19" x14ac:dyDescent="0.25">
      <c r="A427" s="1" t="s">
        <v>136</v>
      </c>
      <c r="B427" s="1" t="s">
        <v>2340</v>
      </c>
      <c r="C427" s="1" t="s">
        <v>2350</v>
      </c>
      <c r="D427">
        <v>3088.08</v>
      </c>
      <c r="E427">
        <v>3242.4840000000004</v>
      </c>
      <c r="F427">
        <v>2702.07</v>
      </c>
      <c r="K427" s="364">
        <f t="array" ref="K427">Профильные_системы[[#This Row],[РРЦ Без НДС]]-Профильные_системы[[#This Row],[РРЦ Без НДС]]*$N$1</f>
        <v>3088.08</v>
      </c>
      <c r="L427" s="364">
        <f t="array" ref="L427">Профильные_системы[[#This Row],[РРЦ с НДС]]-Профильные_системы[[#This Row],[РРЦ с НДС]]*$N$1</f>
        <v>3242.4840000000004</v>
      </c>
      <c r="M427" s="364">
        <f t="array" ref="M427">Профильные_системы[[#This Row],["0" НДС]]-Профильные_системы[[#This Row],["0" НДС]]*$N$1</f>
        <v>2702.07</v>
      </c>
      <c r="Q427">
        <f t="array" ref="Q427">Профильные_системы[[#This Row],[РРЦ Без НДС]]-Профильные_системы[[#This Row],[РРЦ Без НДС]]*$U$1</f>
        <v>3088.08</v>
      </c>
      <c r="R427">
        <f t="array" ref="R427">Профильные_системы[[#This Row],[РРЦ с НДС]]-Профильные_системы[[#This Row],[РРЦ с НДС]]*$U$1</f>
        <v>3242.4840000000004</v>
      </c>
      <c r="S427" s="1">
        <f t="array" ref="S427">Профильные_системы[[#This Row],["0" НДС]]-Профильные_системы[[#This Row],["0" НДС]]*$U$1</f>
        <v>2702.07</v>
      </c>
    </row>
    <row r="428" spans="1:19" x14ac:dyDescent="0.25">
      <c r="A428" s="1" t="s">
        <v>82</v>
      </c>
      <c r="B428" s="1" t="s">
        <v>2340</v>
      </c>
      <c r="C428" s="1" t="s">
        <v>2351</v>
      </c>
      <c r="D428">
        <v>1768.66</v>
      </c>
      <c r="E428">
        <v>1857.096</v>
      </c>
      <c r="F428">
        <v>1547.58</v>
      </c>
      <c r="K428" s="364">
        <f t="array" ref="K428">Профильные_системы[[#This Row],[РРЦ Без НДС]]-Профильные_системы[[#This Row],[РРЦ Без НДС]]*$N$1</f>
        <v>1768.66</v>
      </c>
      <c r="L428" s="364">
        <f t="array" ref="L428">Профильные_системы[[#This Row],[РРЦ с НДС]]-Профильные_системы[[#This Row],[РРЦ с НДС]]*$N$1</f>
        <v>1857.096</v>
      </c>
      <c r="M428" s="364">
        <f t="array" ref="M428">Профильные_системы[[#This Row],["0" НДС]]-Профильные_системы[[#This Row],["0" НДС]]*$N$1</f>
        <v>1547.58</v>
      </c>
      <c r="Q428">
        <f t="array" ref="Q428">Профильные_системы[[#This Row],[РРЦ Без НДС]]-Профильные_системы[[#This Row],[РРЦ Без НДС]]*$U$1</f>
        <v>1768.66</v>
      </c>
      <c r="R428">
        <f t="array" ref="R428">Профильные_системы[[#This Row],[РРЦ с НДС]]-Профильные_системы[[#This Row],[РРЦ с НДС]]*$U$1</f>
        <v>1857.096</v>
      </c>
      <c r="S428" s="1">
        <f t="array" ref="S428">Профильные_системы[[#This Row],["0" НДС]]-Профильные_системы[[#This Row],["0" НДС]]*$U$1</f>
        <v>1547.58</v>
      </c>
    </row>
    <row r="429" spans="1:19" x14ac:dyDescent="0.25">
      <c r="A429" s="1" t="s">
        <v>179</v>
      </c>
      <c r="B429" s="1" t="s">
        <v>3</v>
      </c>
      <c r="C429" s="1" t="s">
        <v>183</v>
      </c>
      <c r="D429">
        <v>2433.13</v>
      </c>
      <c r="E429">
        <v>2554.7879999999996</v>
      </c>
      <c r="F429">
        <v>2128.9899999999998</v>
      </c>
      <c r="K429" s="364">
        <f t="array" ref="K429">Профильные_системы[[#This Row],[РРЦ Без НДС]]-Профильные_системы[[#This Row],[РРЦ Без НДС]]*$N$1</f>
        <v>2433.13</v>
      </c>
      <c r="L429" s="364">
        <f t="array" ref="L429">Профильные_системы[[#This Row],[РРЦ с НДС]]-Профильные_системы[[#This Row],[РРЦ с НДС]]*$N$1</f>
        <v>2554.7879999999996</v>
      </c>
      <c r="M429" s="364">
        <f t="array" ref="M429">Профильные_системы[[#This Row],["0" НДС]]-Профильные_системы[[#This Row],["0" НДС]]*$N$1</f>
        <v>2128.9899999999998</v>
      </c>
      <c r="Q429">
        <f t="array" ref="Q429">Профильные_системы[[#This Row],[РРЦ Без НДС]]-Профильные_системы[[#This Row],[РРЦ Без НДС]]*$U$1</f>
        <v>2433.13</v>
      </c>
      <c r="R429">
        <f t="array" ref="R429">Профильные_системы[[#This Row],[РРЦ с НДС]]-Профильные_системы[[#This Row],[РРЦ с НДС]]*$U$1</f>
        <v>2554.7879999999996</v>
      </c>
      <c r="S429" s="1">
        <f t="array" ref="S429">Профильные_системы[[#This Row],["0" НДС]]-Профильные_системы[[#This Row],["0" НДС]]*$U$1</f>
        <v>2128.9899999999998</v>
      </c>
    </row>
    <row r="430" spans="1:19" x14ac:dyDescent="0.25">
      <c r="A430" s="1" t="s">
        <v>171</v>
      </c>
      <c r="B430" s="1" t="s">
        <v>3</v>
      </c>
      <c r="C430" s="1" t="s">
        <v>1367</v>
      </c>
      <c r="D430">
        <v>1844.03</v>
      </c>
      <c r="E430">
        <v>1936.2359999999999</v>
      </c>
      <c r="F430">
        <v>1613.53</v>
      </c>
      <c r="K430" s="364">
        <f t="array" ref="K430">Профильные_системы[[#This Row],[РРЦ Без НДС]]-Профильные_системы[[#This Row],[РРЦ Без НДС]]*$N$1</f>
        <v>1844.03</v>
      </c>
      <c r="L430" s="364">
        <f t="array" ref="L430">Профильные_системы[[#This Row],[РРЦ с НДС]]-Профильные_системы[[#This Row],[РРЦ с НДС]]*$N$1</f>
        <v>1936.2359999999999</v>
      </c>
      <c r="M430" s="364">
        <f t="array" ref="M430">Профильные_системы[[#This Row],["0" НДС]]-Профильные_системы[[#This Row],["0" НДС]]*$N$1</f>
        <v>1613.53</v>
      </c>
      <c r="Q430">
        <f t="array" ref="Q430">Профильные_системы[[#This Row],[РРЦ Без НДС]]-Профильные_системы[[#This Row],[РРЦ Без НДС]]*$U$1</f>
        <v>1844.03</v>
      </c>
      <c r="R430">
        <f t="array" ref="R430">Профильные_системы[[#This Row],[РРЦ с НДС]]-Профильные_системы[[#This Row],[РРЦ с НДС]]*$U$1</f>
        <v>1936.2359999999999</v>
      </c>
      <c r="S430" s="1">
        <f t="array" ref="S430">Профильные_системы[[#This Row],["0" НДС]]-Профильные_системы[[#This Row],["0" НДС]]*$U$1</f>
        <v>1613.53</v>
      </c>
    </row>
    <row r="431" spans="1:19" x14ac:dyDescent="0.25">
      <c r="A431" s="1" t="s">
        <v>1757</v>
      </c>
      <c r="B431" s="1" t="s">
        <v>3</v>
      </c>
      <c r="C431" s="1" t="s">
        <v>1758</v>
      </c>
      <c r="D431">
        <v>1894.02</v>
      </c>
      <c r="E431">
        <v>1988.7239999999999</v>
      </c>
      <c r="F431">
        <v>1657.27</v>
      </c>
      <c r="K431" s="364">
        <f t="array" ref="K431">Профильные_системы[[#This Row],[РРЦ Без НДС]]-Профильные_системы[[#This Row],[РРЦ Без НДС]]*$N$1</f>
        <v>1894.02</v>
      </c>
      <c r="L431" s="364">
        <f t="array" ref="L431">Профильные_системы[[#This Row],[РРЦ с НДС]]-Профильные_системы[[#This Row],[РРЦ с НДС]]*$N$1</f>
        <v>1988.7239999999999</v>
      </c>
      <c r="M431" s="364">
        <f t="array" ref="M431">Профильные_системы[[#This Row],["0" НДС]]-Профильные_системы[[#This Row],["0" НДС]]*$N$1</f>
        <v>1657.27</v>
      </c>
      <c r="Q431">
        <f t="array" ref="Q431">Профильные_системы[[#This Row],[РРЦ Без НДС]]-Профильные_системы[[#This Row],[РРЦ Без НДС]]*$U$1</f>
        <v>1894.02</v>
      </c>
      <c r="R431">
        <f t="array" ref="R431">Профильные_системы[[#This Row],[РРЦ с НДС]]-Профильные_системы[[#This Row],[РРЦ с НДС]]*$U$1</f>
        <v>1988.7239999999999</v>
      </c>
      <c r="S431" s="1">
        <f t="array" ref="S431">Профильные_системы[[#This Row],["0" НДС]]-Профильные_системы[[#This Row],["0" НДС]]*$U$1</f>
        <v>1657.27</v>
      </c>
    </row>
    <row r="432" spans="1:19" x14ac:dyDescent="0.25">
      <c r="A432" s="1" t="s">
        <v>2137</v>
      </c>
      <c r="B432" s="1" t="s">
        <v>3</v>
      </c>
      <c r="C432" s="1" t="s">
        <v>123</v>
      </c>
      <c r="D432">
        <v>1997.42</v>
      </c>
      <c r="E432">
        <v>2097.288</v>
      </c>
      <c r="F432">
        <v>1747.74</v>
      </c>
      <c r="K432" s="364">
        <f t="array" ref="K432">Профильные_системы[[#This Row],[РРЦ Без НДС]]-Профильные_системы[[#This Row],[РРЦ Без НДС]]*$N$1</f>
        <v>1997.42</v>
      </c>
      <c r="L432" s="364">
        <f t="array" ref="L432">Профильные_системы[[#This Row],[РРЦ с НДС]]-Профильные_системы[[#This Row],[РРЦ с НДС]]*$N$1</f>
        <v>2097.288</v>
      </c>
      <c r="M432" s="364">
        <f t="array" ref="M432">Профильные_системы[[#This Row],["0" НДС]]-Профильные_системы[[#This Row],["0" НДС]]*$N$1</f>
        <v>1747.74</v>
      </c>
      <c r="Q432">
        <f t="array" ref="Q432">Профильные_системы[[#This Row],[РРЦ Без НДС]]-Профильные_системы[[#This Row],[РРЦ Без НДС]]*$U$1</f>
        <v>1997.42</v>
      </c>
      <c r="R432">
        <f t="array" ref="R432">Профильные_системы[[#This Row],[РРЦ с НДС]]-Профильные_системы[[#This Row],[РРЦ с НДС]]*$U$1</f>
        <v>2097.288</v>
      </c>
      <c r="S432" s="1">
        <f t="array" ref="S432">Профильные_системы[[#This Row],["0" НДС]]-Профильные_системы[[#This Row],["0" НДС]]*$U$1</f>
        <v>1747.74</v>
      </c>
    </row>
    <row r="433" spans="1:19" x14ac:dyDescent="0.25">
      <c r="A433" s="1" t="s">
        <v>164</v>
      </c>
      <c r="B433" s="1" t="s">
        <v>3</v>
      </c>
      <c r="C433" s="1" t="s">
        <v>1368</v>
      </c>
      <c r="D433">
        <v>2994.03</v>
      </c>
      <c r="E433">
        <v>3143.7360000000003</v>
      </c>
      <c r="F433">
        <v>2619.7800000000002</v>
      </c>
      <c r="K433" s="364">
        <f t="array" ref="K433">Профильные_системы[[#This Row],[РРЦ Без НДС]]-Профильные_системы[[#This Row],[РРЦ Без НДС]]*$N$1</f>
        <v>2994.03</v>
      </c>
      <c r="L433" s="364">
        <f t="array" ref="L433">Профильные_системы[[#This Row],[РРЦ с НДС]]-Профильные_системы[[#This Row],[РРЦ с НДС]]*$N$1</f>
        <v>3143.7360000000003</v>
      </c>
      <c r="M433" s="364">
        <f t="array" ref="M433">Профильные_системы[[#This Row],["0" НДС]]-Профильные_системы[[#This Row],["0" НДС]]*$N$1</f>
        <v>2619.7800000000002</v>
      </c>
      <c r="Q433">
        <f t="array" ref="Q433">Профильные_системы[[#This Row],[РРЦ Без НДС]]-Профильные_системы[[#This Row],[РРЦ Без НДС]]*$U$1</f>
        <v>2994.03</v>
      </c>
      <c r="R433">
        <f t="array" ref="R433">Профильные_системы[[#This Row],[РРЦ с НДС]]-Профильные_системы[[#This Row],[РРЦ с НДС]]*$U$1</f>
        <v>3143.7360000000003</v>
      </c>
      <c r="S433" s="1">
        <f t="array" ref="S433">Профильные_системы[[#This Row],["0" НДС]]-Профильные_системы[[#This Row],["0" НДС]]*$U$1</f>
        <v>2619.7800000000002</v>
      </c>
    </row>
    <row r="434" spans="1:19" x14ac:dyDescent="0.25">
      <c r="A434" s="1" t="s">
        <v>166</v>
      </c>
      <c r="B434" s="1" t="s">
        <v>3</v>
      </c>
      <c r="C434" s="1" t="s">
        <v>1369</v>
      </c>
      <c r="D434">
        <v>1378.29</v>
      </c>
      <c r="E434">
        <v>1447.2</v>
      </c>
      <c r="F434">
        <v>1206</v>
      </c>
      <c r="K434" s="364">
        <f t="array" ref="K434">Профильные_системы[[#This Row],[РРЦ Без НДС]]-Профильные_системы[[#This Row],[РРЦ Без НДС]]*$N$1</f>
        <v>1378.29</v>
      </c>
      <c r="L434" s="364">
        <f t="array" ref="L434">Профильные_системы[[#This Row],[РРЦ с НДС]]-Профильные_системы[[#This Row],[РРЦ с НДС]]*$N$1</f>
        <v>1447.2</v>
      </c>
      <c r="M434" s="364">
        <f t="array" ref="M434">Профильные_системы[[#This Row],["0" НДС]]-Профильные_системы[[#This Row],["0" НДС]]*$N$1</f>
        <v>1206</v>
      </c>
      <c r="Q434">
        <f t="array" ref="Q434">Профильные_системы[[#This Row],[РРЦ Без НДС]]-Профильные_системы[[#This Row],[РРЦ Без НДС]]*$U$1</f>
        <v>1378.29</v>
      </c>
      <c r="R434">
        <f t="array" ref="R434">Профильные_системы[[#This Row],[РРЦ с НДС]]-Профильные_системы[[#This Row],[РРЦ с НДС]]*$U$1</f>
        <v>1447.2</v>
      </c>
      <c r="S434" s="1">
        <f t="array" ref="S434">Профильные_системы[[#This Row],["0" НДС]]-Профильные_системы[[#This Row],["0" НДС]]*$U$1</f>
        <v>1206</v>
      </c>
    </row>
    <row r="435" spans="1:19" x14ac:dyDescent="0.25">
      <c r="A435" s="1" t="s">
        <v>185</v>
      </c>
      <c r="B435" s="1" t="s">
        <v>3</v>
      </c>
      <c r="C435" s="1" t="s">
        <v>1370</v>
      </c>
      <c r="D435">
        <v>1250.3599999999999</v>
      </c>
      <c r="E435">
        <v>1312.884</v>
      </c>
      <c r="F435">
        <v>1094.07</v>
      </c>
      <c r="K435" s="364">
        <f t="array" ref="K435">Профильные_системы[[#This Row],[РРЦ Без НДС]]-Профильные_системы[[#This Row],[РРЦ Без НДС]]*$N$1</f>
        <v>1250.3599999999999</v>
      </c>
      <c r="L435" s="364">
        <f t="array" ref="L435">Профильные_системы[[#This Row],[РРЦ с НДС]]-Профильные_системы[[#This Row],[РРЦ с НДС]]*$N$1</f>
        <v>1312.884</v>
      </c>
      <c r="M435" s="364">
        <f t="array" ref="M435">Профильные_системы[[#This Row],["0" НДС]]-Профильные_системы[[#This Row],["0" НДС]]*$N$1</f>
        <v>1094.07</v>
      </c>
      <c r="Q435">
        <f t="array" ref="Q435">Профильные_системы[[#This Row],[РРЦ Без НДС]]-Профильные_системы[[#This Row],[РРЦ Без НДС]]*$U$1</f>
        <v>1250.3599999999999</v>
      </c>
      <c r="R435">
        <f t="array" ref="R435">Профильные_системы[[#This Row],[РРЦ с НДС]]-Профильные_системы[[#This Row],[РРЦ с НДС]]*$U$1</f>
        <v>1312.884</v>
      </c>
      <c r="S435" s="1">
        <f t="array" ref="S435">Профильные_системы[[#This Row],["0" НДС]]-Профильные_системы[[#This Row],["0" НДС]]*$U$1</f>
        <v>1094.07</v>
      </c>
    </row>
    <row r="436" spans="1:19" x14ac:dyDescent="0.25">
      <c r="A436" s="1" t="s">
        <v>193</v>
      </c>
      <c r="B436" s="1" t="s">
        <v>3</v>
      </c>
      <c r="C436" s="1" t="s">
        <v>1371</v>
      </c>
      <c r="D436">
        <v>2340.42</v>
      </c>
      <c r="E436">
        <v>2457.444</v>
      </c>
      <c r="F436">
        <v>2047.87</v>
      </c>
      <c r="K436" s="364">
        <f t="array" ref="K436">Профильные_системы[[#This Row],[РРЦ Без НДС]]-Профильные_системы[[#This Row],[РРЦ Без НДС]]*$N$1</f>
        <v>2340.42</v>
      </c>
      <c r="L436" s="364">
        <f t="array" ref="L436">Профильные_системы[[#This Row],[РРЦ с НДС]]-Профильные_системы[[#This Row],[РРЦ с НДС]]*$N$1</f>
        <v>2457.444</v>
      </c>
      <c r="M436" s="364">
        <f t="array" ref="M436">Профильные_системы[[#This Row],["0" НДС]]-Профильные_системы[[#This Row],["0" НДС]]*$N$1</f>
        <v>2047.87</v>
      </c>
      <c r="Q436">
        <f t="array" ref="Q436">Профильные_системы[[#This Row],[РРЦ Без НДС]]-Профильные_системы[[#This Row],[РРЦ Без НДС]]*$U$1</f>
        <v>2340.42</v>
      </c>
      <c r="R436">
        <f t="array" ref="R436">Профильные_системы[[#This Row],[РРЦ с НДС]]-Профильные_системы[[#This Row],[РРЦ с НДС]]*$U$1</f>
        <v>2457.444</v>
      </c>
      <c r="S436" s="1">
        <f t="array" ref="S436">Профильные_системы[[#This Row],["0" НДС]]-Профильные_системы[[#This Row],["0" НДС]]*$U$1</f>
        <v>2047.87</v>
      </c>
    </row>
    <row r="437" spans="1:19" x14ac:dyDescent="0.25">
      <c r="A437" s="1" t="s">
        <v>201</v>
      </c>
      <c r="B437" s="1" t="s">
        <v>3</v>
      </c>
      <c r="C437" s="1" t="s">
        <v>212</v>
      </c>
      <c r="D437">
        <v>1191.33</v>
      </c>
      <c r="E437">
        <v>1250.8920000000001</v>
      </c>
      <c r="F437">
        <v>1042.4100000000001</v>
      </c>
      <c r="K437" s="364">
        <f t="array" ref="K437">Профильные_системы[[#This Row],[РРЦ Без НДС]]-Профильные_системы[[#This Row],[РРЦ Без НДС]]*$N$1</f>
        <v>1191.33</v>
      </c>
      <c r="L437" s="364">
        <f t="array" ref="L437">Профильные_системы[[#This Row],[РРЦ с НДС]]-Профильные_системы[[#This Row],[РРЦ с НДС]]*$N$1</f>
        <v>1250.8920000000001</v>
      </c>
      <c r="M437" s="364">
        <f t="array" ref="M437">Профильные_системы[[#This Row],["0" НДС]]-Профильные_системы[[#This Row],["0" НДС]]*$N$1</f>
        <v>1042.4100000000001</v>
      </c>
      <c r="Q437">
        <f t="array" ref="Q437">Профильные_системы[[#This Row],[РРЦ Без НДС]]-Профильные_системы[[#This Row],[РРЦ Без НДС]]*$U$1</f>
        <v>1191.33</v>
      </c>
      <c r="R437">
        <f t="array" ref="R437">Профильные_системы[[#This Row],[РРЦ с НДС]]-Профильные_системы[[#This Row],[РРЦ с НДС]]*$U$1</f>
        <v>1250.8920000000001</v>
      </c>
      <c r="S437" s="1">
        <f t="array" ref="S437">Профильные_системы[[#This Row],["0" НДС]]-Профильные_системы[[#This Row],["0" НДС]]*$U$1</f>
        <v>1042.4100000000001</v>
      </c>
    </row>
    <row r="438" spans="1:19" x14ac:dyDescent="0.25">
      <c r="A438" s="1" t="s">
        <v>214</v>
      </c>
      <c r="B438" s="1" t="s">
        <v>3</v>
      </c>
      <c r="C438" s="1" t="s">
        <v>225</v>
      </c>
      <c r="D438">
        <v>813.9</v>
      </c>
      <c r="E438">
        <v>854.59199999999998</v>
      </c>
      <c r="F438">
        <v>712.16</v>
      </c>
      <c r="K438" s="364">
        <f t="array" ref="K438">Профильные_системы[[#This Row],[РРЦ Без НДС]]-Профильные_системы[[#This Row],[РРЦ Без НДС]]*$N$1</f>
        <v>813.9</v>
      </c>
      <c r="L438" s="364">
        <f t="array" ref="L438">Профильные_системы[[#This Row],[РРЦ с НДС]]-Профильные_системы[[#This Row],[РРЦ с НДС]]*$N$1</f>
        <v>854.59199999999998</v>
      </c>
      <c r="M438" s="364">
        <f t="array" ref="M438">Профильные_системы[[#This Row],["0" НДС]]-Профильные_системы[[#This Row],["0" НДС]]*$N$1</f>
        <v>712.16</v>
      </c>
      <c r="Q438">
        <f t="array" ref="Q438">Профильные_системы[[#This Row],[РРЦ Без НДС]]-Профильные_системы[[#This Row],[РРЦ Без НДС]]*$U$1</f>
        <v>813.9</v>
      </c>
      <c r="R438">
        <f t="array" ref="R438">Профильные_системы[[#This Row],[РРЦ с НДС]]-Профильные_системы[[#This Row],[РРЦ с НДС]]*$U$1</f>
        <v>854.59199999999998</v>
      </c>
      <c r="S438" s="1">
        <f t="array" ref="S438">Профильные_системы[[#This Row],["0" НДС]]-Профильные_системы[[#This Row],["0" НДС]]*$U$1</f>
        <v>712.16</v>
      </c>
    </row>
    <row r="439" spans="1:19" x14ac:dyDescent="0.25">
      <c r="A439" s="1" t="s">
        <v>179</v>
      </c>
      <c r="B439" s="1" t="s">
        <v>16</v>
      </c>
      <c r="C439" s="1" t="s">
        <v>182</v>
      </c>
      <c r="D439">
        <v>2560.36</v>
      </c>
      <c r="E439">
        <v>2688.384</v>
      </c>
      <c r="F439">
        <v>2240.3200000000002</v>
      </c>
      <c r="K439" s="364">
        <f t="array" ref="K439">Профильные_системы[[#This Row],[РРЦ Без НДС]]-Профильные_системы[[#This Row],[РРЦ Без НДС]]*$N$1</f>
        <v>2560.36</v>
      </c>
      <c r="L439" s="364">
        <f t="array" ref="L439">Профильные_системы[[#This Row],[РРЦ с НДС]]-Профильные_системы[[#This Row],[РРЦ с НДС]]*$N$1</f>
        <v>2688.384</v>
      </c>
      <c r="M439" s="364">
        <f t="array" ref="M439">Профильные_системы[[#This Row],["0" НДС]]-Профильные_системы[[#This Row],["0" НДС]]*$N$1</f>
        <v>2240.3200000000002</v>
      </c>
      <c r="Q439">
        <f t="array" ref="Q439">Профильные_системы[[#This Row],[РРЦ Без НДС]]-Профильные_системы[[#This Row],[РРЦ Без НДС]]*$U$1</f>
        <v>2560.36</v>
      </c>
      <c r="R439">
        <f t="array" ref="R439">Профильные_системы[[#This Row],[РРЦ с НДС]]-Профильные_системы[[#This Row],[РРЦ с НДС]]*$U$1</f>
        <v>2688.384</v>
      </c>
      <c r="S439" s="1">
        <f t="array" ref="S439">Профильные_системы[[#This Row],["0" НДС]]-Профильные_системы[[#This Row],["0" НДС]]*$U$1</f>
        <v>2240.3200000000002</v>
      </c>
    </row>
    <row r="440" spans="1:19" x14ac:dyDescent="0.25">
      <c r="A440" s="1" t="s">
        <v>171</v>
      </c>
      <c r="B440" s="1" t="s">
        <v>16</v>
      </c>
      <c r="C440" s="1" t="s">
        <v>1372</v>
      </c>
      <c r="D440">
        <v>2011.37</v>
      </c>
      <c r="E440">
        <v>2111.94</v>
      </c>
      <c r="F440">
        <v>1759.95</v>
      </c>
      <c r="K440" s="364">
        <f t="array" ref="K440">Профильные_системы[[#This Row],[РРЦ Без НДС]]-Профильные_системы[[#This Row],[РРЦ Без НДС]]*$N$1</f>
        <v>2011.37</v>
      </c>
      <c r="L440" s="364">
        <f t="array" ref="L440">Профильные_системы[[#This Row],[РРЦ с НДС]]-Профильные_системы[[#This Row],[РРЦ с НДС]]*$N$1</f>
        <v>2111.94</v>
      </c>
      <c r="M440" s="364">
        <f t="array" ref="M440">Профильные_системы[[#This Row],["0" НДС]]-Профильные_системы[[#This Row],["0" НДС]]*$N$1</f>
        <v>1759.95</v>
      </c>
      <c r="Q440">
        <f t="array" ref="Q440">Профильные_системы[[#This Row],[РРЦ Без НДС]]-Профильные_системы[[#This Row],[РРЦ Без НДС]]*$U$1</f>
        <v>2011.37</v>
      </c>
      <c r="R440">
        <f t="array" ref="R440">Профильные_системы[[#This Row],[РРЦ с НДС]]-Профильные_системы[[#This Row],[РРЦ с НДС]]*$U$1</f>
        <v>2111.94</v>
      </c>
      <c r="S440" s="1">
        <f t="array" ref="S440">Профильные_системы[[#This Row],["0" НДС]]-Профильные_системы[[#This Row],["0" НДС]]*$U$1</f>
        <v>1759.95</v>
      </c>
    </row>
    <row r="441" spans="1:19" x14ac:dyDescent="0.25">
      <c r="A441" s="1" t="s">
        <v>2137</v>
      </c>
      <c r="B441" s="1" t="s">
        <v>16</v>
      </c>
      <c r="C441" s="1" t="s">
        <v>122</v>
      </c>
      <c r="D441">
        <v>2179.36</v>
      </c>
      <c r="E441">
        <v>2288.328</v>
      </c>
      <c r="F441">
        <v>1906.94</v>
      </c>
      <c r="K441" s="364">
        <f t="array" ref="K441">Профильные_системы[[#This Row],[РРЦ Без НДС]]-Профильные_системы[[#This Row],[РРЦ Без НДС]]*$N$1</f>
        <v>2179.36</v>
      </c>
      <c r="L441" s="364">
        <f t="array" ref="L441">Профильные_системы[[#This Row],[РРЦ с НДС]]-Профильные_системы[[#This Row],[РРЦ с НДС]]*$N$1</f>
        <v>2288.328</v>
      </c>
      <c r="M441" s="364">
        <f t="array" ref="M441">Профильные_системы[[#This Row],["0" НДС]]-Профильные_системы[[#This Row],["0" НДС]]*$N$1</f>
        <v>1906.94</v>
      </c>
      <c r="Q441">
        <f t="array" ref="Q441">Профильные_системы[[#This Row],[РРЦ Без НДС]]-Профильные_системы[[#This Row],[РРЦ Без НДС]]*$U$1</f>
        <v>2179.36</v>
      </c>
      <c r="R441">
        <f t="array" ref="R441">Профильные_системы[[#This Row],[РРЦ с НДС]]-Профильные_системы[[#This Row],[РРЦ с НДС]]*$U$1</f>
        <v>2288.328</v>
      </c>
      <c r="S441" s="1">
        <f t="array" ref="S441">Профильные_системы[[#This Row],["0" НДС]]-Профильные_системы[[#This Row],["0" НДС]]*$U$1</f>
        <v>1906.94</v>
      </c>
    </row>
    <row r="442" spans="1:19" x14ac:dyDescent="0.25">
      <c r="A442" s="1" t="s">
        <v>164</v>
      </c>
      <c r="B442" s="1" t="s">
        <v>16</v>
      </c>
      <c r="C442" s="1" t="s">
        <v>1373</v>
      </c>
      <c r="D442">
        <v>3268.13</v>
      </c>
      <c r="E442">
        <v>3431.5320000000002</v>
      </c>
      <c r="F442">
        <v>2859.61</v>
      </c>
      <c r="K442" s="364">
        <f t="array" ref="K442">Профильные_системы[[#This Row],[РРЦ Без НДС]]-Профильные_системы[[#This Row],[РРЦ Без НДС]]*$N$1</f>
        <v>3268.13</v>
      </c>
      <c r="L442" s="364">
        <f t="array" ref="L442">Профильные_системы[[#This Row],[РРЦ с НДС]]-Профильные_системы[[#This Row],[РРЦ с НДС]]*$N$1</f>
        <v>3431.5320000000002</v>
      </c>
      <c r="M442" s="364">
        <f t="array" ref="M442">Профильные_системы[[#This Row],["0" НДС]]-Профильные_системы[[#This Row],["0" НДС]]*$N$1</f>
        <v>2859.61</v>
      </c>
      <c r="Q442">
        <f t="array" ref="Q442">Профильные_системы[[#This Row],[РРЦ Без НДС]]-Профильные_системы[[#This Row],[РРЦ Без НДС]]*$U$1</f>
        <v>3268.13</v>
      </c>
      <c r="R442">
        <f t="array" ref="R442">Профильные_системы[[#This Row],[РРЦ с НДС]]-Профильные_системы[[#This Row],[РРЦ с НДС]]*$U$1</f>
        <v>3431.5320000000002</v>
      </c>
      <c r="S442" s="1">
        <f t="array" ref="S442">Профильные_системы[[#This Row],["0" НДС]]-Профильные_системы[[#This Row],["0" НДС]]*$U$1</f>
        <v>2859.61</v>
      </c>
    </row>
    <row r="443" spans="1:19" x14ac:dyDescent="0.25">
      <c r="A443" s="1" t="s">
        <v>166</v>
      </c>
      <c r="B443" s="1" t="s">
        <v>16</v>
      </c>
      <c r="C443" s="1" t="s">
        <v>1374</v>
      </c>
      <c r="D443">
        <v>1507.01</v>
      </c>
      <c r="E443">
        <v>1582.3560000000002</v>
      </c>
      <c r="F443">
        <v>1318.63</v>
      </c>
      <c r="K443" s="364">
        <f t="array" ref="K443">Профильные_системы[[#This Row],[РРЦ Без НДС]]-Профильные_системы[[#This Row],[РРЦ Без НДС]]*$N$1</f>
        <v>1507.01</v>
      </c>
      <c r="L443" s="364">
        <f t="array" ref="L443">Профильные_системы[[#This Row],[РРЦ с НДС]]-Профильные_системы[[#This Row],[РРЦ с НДС]]*$N$1</f>
        <v>1582.3560000000002</v>
      </c>
      <c r="M443" s="364">
        <f t="array" ref="M443">Профильные_системы[[#This Row],["0" НДС]]-Профильные_системы[[#This Row],["0" НДС]]*$N$1</f>
        <v>1318.63</v>
      </c>
      <c r="Q443">
        <f t="array" ref="Q443">Профильные_системы[[#This Row],[РРЦ Без НДС]]-Профильные_системы[[#This Row],[РРЦ Без НДС]]*$U$1</f>
        <v>1507.01</v>
      </c>
      <c r="R443">
        <f t="array" ref="R443">Профильные_системы[[#This Row],[РРЦ с НДС]]-Профильные_системы[[#This Row],[РРЦ с НДС]]*$U$1</f>
        <v>1582.3560000000002</v>
      </c>
      <c r="S443" s="1">
        <f t="array" ref="S443">Профильные_системы[[#This Row],["0" НДС]]-Профильные_системы[[#This Row],["0" НДС]]*$U$1</f>
        <v>1318.63</v>
      </c>
    </row>
    <row r="444" spans="1:19" x14ac:dyDescent="0.25">
      <c r="A444" s="1" t="s">
        <v>185</v>
      </c>
      <c r="B444" s="1" t="s">
        <v>16</v>
      </c>
      <c r="C444" s="1" t="s">
        <v>1375</v>
      </c>
      <c r="D444">
        <v>1370.52</v>
      </c>
      <c r="E444">
        <v>1439.0520000000001</v>
      </c>
      <c r="F444">
        <v>1199.21</v>
      </c>
      <c r="K444" s="364">
        <f t="array" ref="K444">Профильные_системы[[#This Row],[РРЦ Без НДС]]-Профильные_системы[[#This Row],[РРЦ Без НДС]]*$N$1</f>
        <v>1370.52</v>
      </c>
      <c r="L444" s="364">
        <f t="array" ref="L444">Профильные_системы[[#This Row],[РРЦ с НДС]]-Профильные_системы[[#This Row],[РРЦ с НДС]]*$N$1</f>
        <v>1439.0520000000001</v>
      </c>
      <c r="M444" s="364">
        <f t="array" ref="M444">Профильные_системы[[#This Row],["0" НДС]]-Профильные_системы[[#This Row],["0" НДС]]*$N$1</f>
        <v>1199.21</v>
      </c>
      <c r="Q444">
        <f t="array" ref="Q444">Профильные_системы[[#This Row],[РРЦ Без НДС]]-Профильные_системы[[#This Row],[РРЦ Без НДС]]*$U$1</f>
        <v>1370.52</v>
      </c>
      <c r="R444">
        <f t="array" ref="R444">Профильные_системы[[#This Row],[РРЦ с НДС]]-Профильные_системы[[#This Row],[РРЦ с НДС]]*$U$1</f>
        <v>1439.0520000000001</v>
      </c>
      <c r="S444" s="1">
        <f t="array" ref="S444">Профильные_системы[[#This Row],["0" НДС]]-Профильные_системы[[#This Row],["0" НДС]]*$U$1</f>
        <v>1199.21</v>
      </c>
    </row>
    <row r="445" spans="1:19" x14ac:dyDescent="0.25">
      <c r="A445" s="1" t="s">
        <v>193</v>
      </c>
      <c r="B445" s="1" t="s">
        <v>16</v>
      </c>
      <c r="C445" s="1" t="s">
        <v>1376</v>
      </c>
      <c r="D445">
        <v>2551.2399999999998</v>
      </c>
      <c r="E445">
        <v>2678.808</v>
      </c>
      <c r="F445">
        <v>2232.34</v>
      </c>
      <c r="K445" s="364">
        <f t="array" ref="K445">Профильные_системы[[#This Row],[РРЦ Без НДС]]-Профильные_системы[[#This Row],[РРЦ Без НДС]]*$N$1</f>
        <v>2551.2399999999998</v>
      </c>
      <c r="L445" s="364">
        <f t="array" ref="L445">Профильные_системы[[#This Row],[РРЦ с НДС]]-Профильные_системы[[#This Row],[РРЦ с НДС]]*$N$1</f>
        <v>2678.808</v>
      </c>
      <c r="M445" s="364">
        <f t="array" ref="M445">Профильные_системы[[#This Row],["0" НДС]]-Профильные_системы[[#This Row],["0" НДС]]*$N$1</f>
        <v>2232.34</v>
      </c>
      <c r="Q445">
        <f t="array" ref="Q445">Профильные_системы[[#This Row],[РРЦ Без НДС]]-Профильные_системы[[#This Row],[РРЦ Без НДС]]*$U$1</f>
        <v>2551.2399999999998</v>
      </c>
      <c r="R445">
        <f t="array" ref="R445">Профильные_системы[[#This Row],[РРЦ с НДС]]-Профильные_системы[[#This Row],[РРЦ с НДС]]*$U$1</f>
        <v>2678.808</v>
      </c>
      <c r="S445" s="1">
        <f t="array" ref="S445">Профильные_системы[[#This Row],["0" НДС]]-Профильные_системы[[#This Row],["0" НДС]]*$U$1</f>
        <v>2232.34</v>
      </c>
    </row>
    <row r="446" spans="1:19" x14ac:dyDescent="0.25">
      <c r="A446" s="1" t="s">
        <v>201</v>
      </c>
      <c r="B446" s="1" t="s">
        <v>16</v>
      </c>
      <c r="C446" s="1" t="s">
        <v>209</v>
      </c>
      <c r="D446">
        <v>1286.18</v>
      </c>
      <c r="E446">
        <v>1350.4920000000002</v>
      </c>
      <c r="F446">
        <v>1125.4100000000001</v>
      </c>
      <c r="K446" s="364">
        <f t="array" ref="K446">Профильные_системы[[#This Row],[РРЦ Без НДС]]-Профильные_системы[[#This Row],[РРЦ Без НДС]]*$N$1</f>
        <v>1286.18</v>
      </c>
      <c r="L446" s="364">
        <f t="array" ref="L446">Профильные_системы[[#This Row],[РРЦ с НДС]]-Профильные_системы[[#This Row],[РРЦ с НДС]]*$N$1</f>
        <v>1350.4920000000002</v>
      </c>
      <c r="M446" s="364">
        <f t="array" ref="M446">Профильные_системы[[#This Row],["0" НДС]]-Профильные_системы[[#This Row],["0" НДС]]*$N$1</f>
        <v>1125.4100000000001</v>
      </c>
      <c r="Q446">
        <f t="array" ref="Q446">Профильные_системы[[#This Row],[РРЦ Без НДС]]-Профильные_системы[[#This Row],[РРЦ Без НДС]]*$U$1</f>
        <v>1286.18</v>
      </c>
      <c r="R446">
        <f t="array" ref="R446">Профильные_системы[[#This Row],[РРЦ с НДС]]-Профильные_системы[[#This Row],[РРЦ с НДС]]*$U$1</f>
        <v>1350.4920000000002</v>
      </c>
      <c r="S446" s="1">
        <f t="array" ref="S446">Профильные_системы[[#This Row],["0" НДС]]-Профильные_системы[[#This Row],["0" НДС]]*$U$1</f>
        <v>1125.4100000000001</v>
      </c>
    </row>
    <row r="447" spans="1:19" x14ac:dyDescent="0.25">
      <c r="A447" s="1" t="s">
        <v>214</v>
      </c>
      <c r="B447" s="1" t="s">
        <v>16</v>
      </c>
      <c r="C447" s="1" t="s">
        <v>222</v>
      </c>
      <c r="D447">
        <v>881.34</v>
      </c>
      <c r="E447">
        <v>925.404</v>
      </c>
      <c r="F447">
        <v>771.17</v>
      </c>
      <c r="K447" s="364">
        <f t="array" ref="K447">Профильные_системы[[#This Row],[РРЦ Без НДС]]-Профильные_системы[[#This Row],[РРЦ Без НДС]]*$N$1</f>
        <v>881.34</v>
      </c>
      <c r="L447" s="364">
        <f t="array" ref="L447">Профильные_системы[[#This Row],[РРЦ с НДС]]-Профильные_системы[[#This Row],[РРЦ с НДС]]*$N$1</f>
        <v>925.404</v>
      </c>
      <c r="M447" s="364">
        <f t="array" ref="M447">Профильные_системы[[#This Row],["0" НДС]]-Профильные_системы[[#This Row],["0" НДС]]*$N$1</f>
        <v>771.17</v>
      </c>
      <c r="Q447">
        <f t="array" ref="Q447">Профильные_системы[[#This Row],[РРЦ Без НДС]]-Профильные_системы[[#This Row],[РРЦ Без НДС]]*$U$1</f>
        <v>881.34</v>
      </c>
      <c r="R447">
        <f t="array" ref="R447">Профильные_системы[[#This Row],[РРЦ с НДС]]-Профильные_системы[[#This Row],[РРЦ с НДС]]*$U$1</f>
        <v>925.404</v>
      </c>
      <c r="S447" s="1">
        <f t="array" ref="S447">Профильные_системы[[#This Row],["0" НДС]]-Профильные_системы[[#This Row],["0" НДС]]*$U$1</f>
        <v>771.17</v>
      </c>
    </row>
    <row r="448" spans="1:19" x14ac:dyDescent="0.25">
      <c r="A448" s="1" t="s">
        <v>179</v>
      </c>
      <c r="B448" s="1" t="s">
        <v>11</v>
      </c>
      <c r="C448" s="1" t="s">
        <v>184</v>
      </c>
      <c r="D448">
        <v>2474.96</v>
      </c>
      <c r="E448">
        <v>2598.7080000000001</v>
      </c>
      <c r="F448">
        <v>2165.59</v>
      </c>
      <c r="K448" s="364">
        <f t="array" ref="K448">Профильные_системы[[#This Row],[РРЦ Без НДС]]-Профильные_системы[[#This Row],[РРЦ Без НДС]]*$N$1</f>
        <v>2474.96</v>
      </c>
      <c r="L448" s="364">
        <f t="array" ref="L448">Профильные_системы[[#This Row],[РРЦ с НДС]]-Профильные_системы[[#This Row],[РРЦ с НДС]]*$N$1</f>
        <v>2598.7080000000001</v>
      </c>
      <c r="M448" s="364">
        <f t="array" ref="M448">Профильные_системы[[#This Row],["0" НДС]]-Профильные_системы[[#This Row],["0" НДС]]*$N$1</f>
        <v>2165.59</v>
      </c>
      <c r="Q448">
        <f t="array" ref="Q448">Профильные_системы[[#This Row],[РРЦ Без НДС]]-Профильные_системы[[#This Row],[РРЦ Без НДС]]*$U$1</f>
        <v>2474.96</v>
      </c>
      <c r="R448">
        <f t="array" ref="R448">Профильные_системы[[#This Row],[РРЦ с НДС]]-Профильные_системы[[#This Row],[РРЦ с НДС]]*$U$1</f>
        <v>2598.7080000000001</v>
      </c>
      <c r="S448" s="1">
        <f t="array" ref="S448">Профильные_системы[[#This Row],["0" НДС]]-Профильные_системы[[#This Row],["0" НДС]]*$U$1</f>
        <v>2165.59</v>
      </c>
    </row>
    <row r="449" spans="1:19" x14ac:dyDescent="0.25">
      <c r="A449" s="1" t="s">
        <v>171</v>
      </c>
      <c r="B449" s="1" t="s">
        <v>11</v>
      </c>
      <c r="C449" s="1" t="s">
        <v>1377</v>
      </c>
      <c r="D449">
        <v>1934.66</v>
      </c>
      <c r="E449">
        <v>2031.396</v>
      </c>
      <c r="F449">
        <v>1692.83</v>
      </c>
      <c r="K449" s="364">
        <f t="array" ref="K449">Профильные_системы[[#This Row],[РРЦ Без НДС]]-Профильные_системы[[#This Row],[РРЦ Без НДС]]*$N$1</f>
        <v>1934.66</v>
      </c>
      <c r="L449" s="364">
        <f t="array" ref="L449">Профильные_системы[[#This Row],[РРЦ с НДС]]-Профильные_системы[[#This Row],[РРЦ с НДС]]*$N$1</f>
        <v>2031.396</v>
      </c>
      <c r="M449" s="364">
        <f t="array" ref="M449">Профильные_системы[[#This Row],["0" НДС]]-Профильные_системы[[#This Row],["0" НДС]]*$N$1</f>
        <v>1692.83</v>
      </c>
      <c r="Q449">
        <f t="array" ref="Q449">Профильные_системы[[#This Row],[РРЦ Без НДС]]-Профильные_системы[[#This Row],[РРЦ Без НДС]]*$U$1</f>
        <v>1934.66</v>
      </c>
      <c r="R449">
        <f t="array" ref="R449">Профильные_системы[[#This Row],[РРЦ с НДС]]-Профильные_системы[[#This Row],[РРЦ с НДС]]*$U$1</f>
        <v>2031.396</v>
      </c>
      <c r="S449" s="1">
        <f t="array" ref="S449">Профильные_системы[[#This Row],["0" НДС]]-Профильные_системы[[#This Row],["0" НДС]]*$U$1</f>
        <v>1692.83</v>
      </c>
    </row>
    <row r="450" spans="1:19" x14ac:dyDescent="0.25">
      <c r="A450" s="1" t="s">
        <v>2137</v>
      </c>
      <c r="B450" s="1" t="s">
        <v>11</v>
      </c>
      <c r="C450" s="1" t="s">
        <v>121</v>
      </c>
      <c r="D450">
        <v>2096.44</v>
      </c>
      <c r="E450">
        <v>2201.268</v>
      </c>
      <c r="F450">
        <v>1834.39</v>
      </c>
      <c r="K450" s="364">
        <f t="array" ref="K450">Профильные_системы[[#This Row],[РРЦ Без НДС]]-Профильные_системы[[#This Row],[РРЦ Без НДС]]*$N$1</f>
        <v>2096.44</v>
      </c>
      <c r="L450" s="364">
        <f t="array" ref="L450">Профильные_системы[[#This Row],[РРЦ с НДС]]-Профильные_системы[[#This Row],[РРЦ с НДС]]*$N$1</f>
        <v>2201.268</v>
      </c>
      <c r="M450" s="364">
        <f t="array" ref="M450">Профильные_системы[[#This Row],["0" НДС]]-Профильные_системы[[#This Row],["0" НДС]]*$N$1</f>
        <v>1834.39</v>
      </c>
      <c r="Q450">
        <f t="array" ref="Q450">Профильные_системы[[#This Row],[РРЦ Без НДС]]-Профильные_системы[[#This Row],[РРЦ Без НДС]]*$U$1</f>
        <v>2096.44</v>
      </c>
      <c r="R450">
        <f t="array" ref="R450">Профильные_системы[[#This Row],[РРЦ с НДС]]-Профильные_системы[[#This Row],[РРЦ с НДС]]*$U$1</f>
        <v>2201.268</v>
      </c>
      <c r="S450" s="1">
        <f t="array" ref="S450">Профильные_системы[[#This Row],["0" НДС]]-Профильные_системы[[#This Row],["0" НДС]]*$U$1</f>
        <v>1834.39</v>
      </c>
    </row>
    <row r="451" spans="1:19" x14ac:dyDescent="0.25">
      <c r="A451" s="1" t="s">
        <v>164</v>
      </c>
      <c r="B451" s="1" t="s">
        <v>11</v>
      </c>
      <c r="C451" s="1" t="s">
        <v>1378</v>
      </c>
      <c r="D451">
        <v>3147.94</v>
      </c>
      <c r="E451">
        <v>3305.3399999999997</v>
      </c>
      <c r="F451">
        <v>2754.45</v>
      </c>
      <c r="K451" s="364">
        <f t="array" ref="K451">Профильные_системы[[#This Row],[РРЦ Без НДС]]-Профильные_системы[[#This Row],[РРЦ Без НДС]]*$N$1</f>
        <v>3147.94</v>
      </c>
      <c r="L451" s="364">
        <f t="array" ref="L451">Профильные_системы[[#This Row],[РРЦ с НДС]]-Профильные_системы[[#This Row],[РРЦ с НДС]]*$N$1</f>
        <v>3305.3399999999997</v>
      </c>
      <c r="M451" s="364">
        <f t="array" ref="M451">Профильные_системы[[#This Row],["0" НДС]]-Профильные_системы[[#This Row],["0" НДС]]*$N$1</f>
        <v>2754.45</v>
      </c>
      <c r="Q451">
        <f t="array" ref="Q451">Профильные_системы[[#This Row],[РРЦ Без НДС]]-Профильные_системы[[#This Row],[РРЦ Без НДС]]*$U$1</f>
        <v>3147.94</v>
      </c>
      <c r="R451">
        <f t="array" ref="R451">Профильные_системы[[#This Row],[РРЦ с НДС]]-Профильные_системы[[#This Row],[РРЦ с НДС]]*$U$1</f>
        <v>3305.3399999999997</v>
      </c>
      <c r="S451" s="1">
        <f t="array" ref="S451">Профильные_системы[[#This Row],["0" НДС]]-Профильные_системы[[#This Row],["0" НДС]]*$U$1</f>
        <v>2754.45</v>
      </c>
    </row>
    <row r="452" spans="1:19" x14ac:dyDescent="0.25">
      <c r="A452" s="1" t="s">
        <v>166</v>
      </c>
      <c r="B452" s="1" t="s">
        <v>11</v>
      </c>
      <c r="C452" s="1" t="s">
        <v>1379</v>
      </c>
      <c r="D452">
        <v>1442.65</v>
      </c>
      <c r="E452">
        <v>1514.7839999999999</v>
      </c>
      <c r="F452">
        <v>1262.32</v>
      </c>
      <c r="K452" s="364">
        <f t="array" ref="K452">Профильные_системы[[#This Row],[РРЦ Без НДС]]-Профильные_системы[[#This Row],[РРЦ Без НДС]]*$N$1</f>
        <v>1442.65</v>
      </c>
      <c r="L452" s="364">
        <f t="array" ref="L452">Профильные_системы[[#This Row],[РРЦ с НДС]]-Профильные_системы[[#This Row],[РРЦ с НДС]]*$N$1</f>
        <v>1514.7839999999999</v>
      </c>
      <c r="M452" s="364">
        <f t="array" ref="M452">Профильные_системы[[#This Row],["0" НДС]]-Профильные_системы[[#This Row],["0" НДС]]*$N$1</f>
        <v>1262.32</v>
      </c>
      <c r="Q452">
        <f t="array" ref="Q452">Профильные_системы[[#This Row],[РРЦ Без НДС]]-Профильные_системы[[#This Row],[РРЦ Без НДС]]*$U$1</f>
        <v>1442.65</v>
      </c>
      <c r="R452">
        <f t="array" ref="R452">Профильные_системы[[#This Row],[РРЦ с НДС]]-Профильные_системы[[#This Row],[РРЦ с НДС]]*$U$1</f>
        <v>1514.7839999999999</v>
      </c>
      <c r="S452" s="1">
        <f t="array" ref="S452">Профильные_системы[[#This Row],["0" НДС]]-Профильные_системы[[#This Row],["0" НДС]]*$U$1</f>
        <v>1262.32</v>
      </c>
    </row>
    <row r="453" spans="1:19" x14ac:dyDescent="0.25">
      <c r="A453" s="1" t="s">
        <v>185</v>
      </c>
      <c r="B453" s="1" t="s">
        <v>11</v>
      </c>
      <c r="C453" s="1" t="s">
        <v>1380</v>
      </c>
      <c r="D453">
        <v>1328.36</v>
      </c>
      <c r="E453">
        <v>1394.7839999999999</v>
      </c>
      <c r="F453">
        <v>1162.32</v>
      </c>
      <c r="K453" s="364">
        <f t="array" ref="K453">Профильные_системы[[#This Row],[РРЦ Без НДС]]-Профильные_системы[[#This Row],[РРЦ Без НДС]]*$N$1</f>
        <v>1328.36</v>
      </c>
      <c r="L453" s="364">
        <f t="array" ref="L453">Профильные_системы[[#This Row],[РРЦ с НДС]]-Профильные_системы[[#This Row],[РРЦ с НДС]]*$N$1</f>
        <v>1394.7839999999999</v>
      </c>
      <c r="M453" s="364">
        <f t="array" ref="M453">Профильные_системы[[#This Row],["0" НДС]]-Профильные_системы[[#This Row],["0" НДС]]*$N$1</f>
        <v>1162.32</v>
      </c>
      <c r="Q453">
        <f t="array" ref="Q453">Профильные_системы[[#This Row],[РРЦ Без НДС]]-Профильные_системы[[#This Row],[РРЦ Без НДС]]*$U$1</f>
        <v>1328.36</v>
      </c>
      <c r="R453">
        <f t="array" ref="R453">Профильные_системы[[#This Row],[РРЦ с НДС]]-Профильные_системы[[#This Row],[РРЦ с НДС]]*$U$1</f>
        <v>1394.7839999999999</v>
      </c>
      <c r="S453" s="1">
        <f t="array" ref="S453">Профильные_системы[[#This Row],["0" НДС]]-Профильные_системы[[#This Row],["0" НДС]]*$U$1</f>
        <v>1162.32</v>
      </c>
    </row>
    <row r="454" spans="1:19" x14ac:dyDescent="0.25">
      <c r="A454" s="1" t="s">
        <v>193</v>
      </c>
      <c r="B454" s="1" t="s">
        <v>11</v>
      </c>
      <c r="C454" s="1" t="s">
        <v>1381</v>
      </c>
      <c r="D454">
        <v>2473.2399999999998</v>
      </c>
      <c r="E454">
        <v>2596.9080000000004</v>
      </c>
      <c r="F454">
        <v>2164.09</v>
      </c>
      <c r="K454" s="364">
        <f t="array" ref="K454">Профильные_системы[[#This Row],[РРЦ Без НДС]]-Профильные_системы[[#This Row],[РРЦ Без НДС]]*$N$1</f>
        <v>2473.2399999999998</v>
      </c>
      <c r="L454" s="364">
        <f t="array" ref="L454">Профильные_системы[[#This Row],[РРЦ с НДС]]-Профильные_системы[[#This Row],[РРЦ с НДС]]*$N$1</f>
        <v>2596.9080000000004</v>
      </c>
      <c r="M454" s="364">
        <f t="array" ref="M454">Профильные_системы[[#This Row],["0" НДС]]-Профильные_системы[[#This Row],["0" НДС]]*$N$1</f>
        <v>2164.09</v>
      </c>
      <c r="Q454">
        <f t="array" ref="Q454">Профильные_системы[[#This Row],[РРЦ Без НДС]]-Профильные_системы[[#This Row],[РРЦ Без НДС]]*$U$1</f>
        <v>2473.2399999999998</v>
      </c>
      <c r="R454">
        <f t="array" ref="R454">Профильные_системы[[#This Row],[РРЦ с НДС]]-Профильные_системы[[#This Row],[РРЦ с НДС]]*$U$1</f>
        <v>2596.9080000000004</v>
      </c>
      <c r="S454" s="1">
        <f t="array" ref="S454">Профильные_системы[[#This Row],["0" НДС]]-Профильные_системы[[#This Row],["0" НДС]]*$U$1</f>
        <v>2164.09</v>
      </c>
    </row>
    <row r="455" spans="1:19" x14ac:dyDescent="0.25">
      <c r="A455" s="1" t="s">
        <v>201</v>
      </c>
      <c r="B455" s="1" t="s">
        <v>11</v>
      </c>
      <c r="C455" s="1" t="s">
        <v>213</v>
      </c>
      <c r="D455">
        <v>1244.03</v>
      </c>
      <c r="E455">
        <v>1306.2359999999999</v>
      </c>
      <c r="F455">
        <v>1088.53</v>
      </c>
      <c r="K455" s="364">
        <f t="array" ref="K455">Профильные_системы[[#This Row],[РРЦ Без НДС]]-Профильные_системы[[#This Row],[РРЦ Без НДС]]*$N$1</f>
        <v>1244.03</v>
      </c>
      <c r="L455" s="364">
        <f t="array" ref="L455">Профильные_системы[[#This Row],[РРЦ с НДС]]-Профильные_системы[[#This Row],[РРЦ с НДС]]*$N$1</f>
        <v>1306.2359999999999</v>
      </c>
      <c r="M455" s="364">
        <f t="array" ref="M455">Профильные_системы[[#This Row],["0" НДС]]-Профильные_системы[[#This Row],["0" НДС]]*$N$1</f>
        <v>1088.53</v>
      </c>
      <c r="Q455">
        <f t="array" ref="Q455">Профильные_системы[[#This Row],[РРЦ Без НДС]]-Профильные_системы[[#This Row],[РРЦ Без НДС]]*$U$1</f>
        <v>1244.03</v>
      </c>
      <c r="R455">
        <f t="array" ref="R455">Профильные_системы[[#This Row],[РРЦ с НДС]]-Профильные_системы[[#This Row],[РРЦ с НДС]]*$U$1</f>
        <v>1306.2359999999999</v>
      </c>
      <c r="S455" s="1">
        <f t="array" ref="S455">Профильные_системы[[#This Row],["0" НДС]]-Профильные_системы[[#This Row],["0" НДС]]*$U$1</f>
        <v>1088.53</v>
      </c>
    </row>
    <row r="456" spans="1:19" x14ac:dyDescent="0.25">
      <c r="A456" s="1" t="s">
        <v>214</v>
      </c>
      <c r="B456" s="1" t="s">
        <v>11</v>
      </c>
      <c r="C456" s="1" t="s">
        <v>226</v>
      </c>
      <c r="D456">
        <v>860.24</v>
      </c>
      <c r="E456">
        <v>903.25200000000007</v>
      </c>
      <c r="F456">
        <v>752.71</v>
      </c>
      <c r="K456" s="364">
        <f t="array" ref="K456">Профильные_системы[[#This Row],[РРЦ Без НДС]]-Профильные_системы[[#This Row],[РРЦ Без НДС]]*$N$1</f>
        <v>860.24</v>
      </c>
      <c r="L456" s="364">
        <f t="array" ref="L456">Профильные_системы[[#This Row],[РРЦ с НДС]]-Профильные_системы[[#This Row],[РРЦ с НДС]]*$N$1</f>
        <v>903.25200000000007</v>
      </c>
      <c r="M456" s="364">
        <f t="array" ref="M456">Профильные_системы[[#This Row],["0" НДС]]-Профильные_системы[[#This Row],["0" НДС]]*$N$1</f>
        <v>752.71</v>
      </c>
      <c r="Q456">
        <f t="array" ref="Q456">Профильные_системы[[#This Row],[РРЦ Без НДС]]-Профильные_системы[[#This Row],[РРЦ Без НДС]]*$U$1</f>
        <v>860.24</v>
      </c>
      <c r="R456">
        <f t="array" ref="R456">Профильные_системы[[#This Row],[РРЦ с НДС]]-Профильные_системы[[#This Row],[РРЦ с НДС]]*$U$1</f>
        <v>903.25200000000007</v>
      </c>
      <c r="S456" s="1">
        <f t="array" ref="S456">Профильные_системы[[#This Row],["0" НДС]]-Профильные_системы[[#This Row],["0" НДС]]*$U$1</f>
        <v>752.71</v>
      </c>
    </row>
    <row r="457" spans="1:19" x14ac:dyDescent="0.25">
      <c r="A457" s="1" t="s">
        <v>179</v>
      </c>
      <c r="B457" s="1" t="s">
        <v>9</v>
      </c>
      <c r="C457" s="1" t="s">
        <v>181</v>
      </c>
      <c r="D457">
        <v>2518.5300000000002</v>
      </c>
      <c r="E457">
        <v>2644.4520000000002</v>
      </c>
      <c r="F457">
        <v>2203.71</v>
      </c>
      <c r="K457" s="364">
        <f t="array" ref="K457">Профильные_системы[[#This Row],[РРЦ Без НДС]]-Профильные_системы[[#This Row],[РРЦ Без НДС]]*$N$1</f>
        <v>2518.5300000000002</v>
      </c>
      <c r="L457" s="364">
        <f t="array" ref="L457">Профильные_системы[[#This Row],[РРЦ с НДС]]-Профильные_системы[[#This Row],[РРЦ с НДС]]*$N$1</f>
        <v>2644.4520000000002</v>
      </c>
      <c r="M457" s="364">
        <f t="array" ref="M457">Профильные_системы[[#This Row],["0" НДС]]-Профильные_системы[[#This Row],["0" НДС]]*$N$1</f>
        <v>2203.71</v>
      </c>
      <c r="Q457">
        <f t="array" ref="Q457">Профильные_системы[[#This Row],[РРЦ Без НДС]]-Профильные_системы[[#This Row],[РРЦ Без НДС]]*$U$1</f>
        <v>2518.5300000000002</v>
      </c>
      <c r="R457">
        <f t="array" ref="R457">Профильные_системы[[#This Row],[РРЦ с НДС]]-Профильные_системы[[#This Row],[РРЦ с НДС]]*$U$1</f>
        <v>2644.4520000000002</v>
      </c>
      <c r="S457" s="1">
        <f t="array" ref="S457">Профильные_системы[[#This Row],["0" НДС]]-Профильные_системы[[#This Row],["0" НДС]]*$U$1</f>
        <v>2203.71</v>
      </c>
    </row>
    <row r="458" spans="1:19" x14ac:dyDescent="0.25">
      <c r="A458" s="1" t="s">
        <v>171</v>
      </c>
      <c r="B458" s="1" t="s">
        <v>9</v>
      </c>
      <c r="C458" s="1" t="s">
        <v>1382</v>
      </c>
      <c r="D458">
        <v>1934.66</v>
      </c>
      <c r="E458">
        <v>2031.396</v>
      </c>
      <c r="F458">
        <v>1692.83</v>
      </c>
      <c r="K458" s="364">
        <f t="array" ref="K458">Профильные_системы[[#This Row],[РРЦ Без НДС]]-Профильные_системы[[#This Row],[РРЦ Без НДС]]*$N$1</f>
        <v>1934.66</v>
      </c>
      <c r="L458" s="364">
        <f t="array" ref="L458">Профильные_системы[[#This Row],[РРЦ с НДС]]-Профильные_системы[[#This Row],[РРЦ с НДС]]*$N$1</f>
        <v>2031.396</v>
      </c>
      <c r="M458" s="364">
        <f t="array" ref="M458">Профильные_системы[[#This Row],["0" НДС]]-Профильные_системы[[#This Row],["0" НДС]]*$N$1</f>
        <v>1692.83</v>
      </c>
      <c r="Q458">
        <f t="array" ref="Q458">Профильные_системы[[#This Row],[РРЦ Без НДС]]-Профильные_системы[[#This Row],[РРЦ Без НДС]]*$U$1</f>
        <v>1934.66</v>
      </c>
      <c r="R458">
        <f t="array" ref="R458">Профильные_системы[[#This Row],[РРЦ с НДС]]-Профильные_системы[[#This Row],[РРЦ с НДС]]*$U$1</f>
        <v>2031.396</v>
      </c>
      <c r="S458" s="1">
        <f t="array" ref="S458">Профильные_системы[[#This Row],["0" НДС]]-Профильные_системы[[#This Row],["0" НДС]]*$U$1</f>
        <v>1692.83</v>
      </c>
    </row>
    <row r="459" spans="1:19" x14ac:dyDescent="0.25">
      <c r="A459" s="1" t="s">
        <v>164</v>
      </c>
      <c r="B459" s="1" t="s">
        <v>9</v>
      </c>
      <c r="C459" s="1" t="s">
        <v>1383</v>
      </c>
      <c r="D459">
        <v>3147.94</v>
      </c>
      <c r="E459">
        <v>3305.3399999999997</v>
      </c>
      <c r="F459">
        <v>2754.45</v>
      </c>
      <c r="K459" s="364">
        <f t="array" ref="K459">Профильные_системы[[#This Row],[РРЦ Без НДС]]-Профильные_системы[[#This Row],[РРЦ Без НДС]]*$N$1</f>
        <v>3147.94</v>
      </c>
      <c r="L459" s="364">
        <f t="array" ref="L459">Профильные_системы[[#This Row],[РРЦ с НДС]]-Профильные_системы[[#This Row],[РРЦ с НДС]]*$N$1</f>
        <v>3305.3399999999997</v>
      </c>
      <c r="M459" s="364">
        <f t="array" ref="M459">Профильные_системы[[#This Row],["0" НДС]]-Профильные_системы[[#This Row],["0" НДС]]*$N$1</f>
        <v>2754.45</v>
      </c>
      <c r="Q459">
        <f t="array" ref="Q459">Профильные_системы[[#This Row],[РРЦ Без НДС]]-Профильные_системы[[#This Row],[РРЦ Без НДС]]*$U$1</f>
        <v>3147.94</v>
      </c>
      <c r="R459">
        <f t="array" ref="R459">Профильные_системы[[#This Row],[РРЦ с НДС]]-Профильные_системы[[#This Row],[РРЦ с НДС]]*$U$1</f>
        <v>3305.3399999999997</v>
      </c>
      <c r="S459" s="1">
        <f t="array" ref="S459">Профильные_системы[[#This Row],["0" НДС]]-Профильные_системы[[#This Row],["0" НДС]]*$U$1</f>
        <v>2754.45</v>
      </c>
    </row>
    <row r="460" spans="1:19" x14ac:dyDescent="0.25">
      <c r="A460" s="1" t="s">
        <v>166</v>
      </c>
      <c r="B460" s="1" t="s">
        <v>9</v>
      </c>
      <c r="C460" s="1" t="s">
        <v>1384</v>
      </c>
      <c r="D460">
        <v>1442.65</v>
      </c>
      <c r="E460">
        <v>1514.7839999999999</v>
      </c>
      <c r="F460">
        <v>1262.32</v>
      </c>
      <c r="K460" s="364">
        <f t="array" ref="K460">Профильные_системы[[#This Row],[РРЦ Без НДС]]-Профильные_системы[[#This Row],[РРЦ Без НДС]]*$N$1</f>
        <v>1442.65</v>
      </c>
      <c r="L460" s="364">
        <f t="array" ref="L460">Профильные_системы[[#This Row],[РРЦ с НДС]]-Профильные_системы[[#This Row],[РРЦ с НДС]]*$N$1</f>
        <v>1514.7839999999999</v>
      </c>
      <c r="M460" s="364">
        <f t="array" ref="M460">Профильные_системы[[#This Row],["0" НДС]]-Профильные_системы[[#This Row],["0" НДС]]*$N$1</f>
        <v>1262.32</v>
      </c>
      <c r="Q460">
        <f t="array" ref="Q460">Профильные_системы[[#This Row],[РРЦ Без НДС]]-Профильные_системы[[#This Row],[РРЦ Без НДС]]*$U$1</f>
        <v>1442.65</v>
      </c>
      <c r="R460">
        <f t="array" ref="R460">Профильные_системы[[#This Row],[РРЦ с НДС]]-Профильные_системы[[#This Row],[РРЦ с НДС]]*$U$1</f>
        <v>1514.7839999999999</v>
      </c>
      <c r="S460" s="1">
        <f t="array" ref="S460">Профильные_системы[[#This Row],["0" НДС]]-Профильные_системы[[#This Row],["0" НДС]]*$U$1</f>
        <v>1262.32</v>
      </c>
    </row>
    <row r="461" spans="1:19" x14ac:dyDescent="0.25">
      <c r="A461" s="1" t="s">
        <v>185</v>
      </c>
      <c r="B461" s="1" t="s">
        <v>9</v>
      </c>
      <c r="C461" s="1" t="s">
        <v>1385</v>
      </c>
      <c r="D461">
        <v>1328.36</v>
      </c>
      <c r="E461">
        <v>1394.7839999999999</v>
      </c>
      <c r="F461">
        <v>1162.32</v>
      </c>
      <c r="K461" s="364">
        <f t="array" ref="K461">Профильные_системы[[#This Row],[РРЦ Без НДС]]-Профильные_системы[[#This Row],[РРЦ Без НДС]]*$N$1</f>
        <v>1328.36</v>
      </c>
      <c r="L461" s="364">
        <f t="array" ref="L461">Профильные_системы[[#This Row],[РРЦ с НДС]]-Профильные_системы[[#This Row],[РРЦ с НДС]]*$N$1</f>
        <v>1394.7839999999999</v>
      </c>
      <c r="M461" s="364">
        <f t="array" ref="M461">Профильные_системы[[#This Row],["0" НДС]]-Профильные_системы[[#This Row],["0" НДС]]*$N$1</f>
        <v>1162.32</v>
      </c>
      <c r="Q461">
        <f t="array" ref="Q461">Профильные_системы[[#This Row],[РРЦ Без НДС]]-Профильные_системы[[#This Row],[РРЦ Без НДС]]*$U$1</f>
        <v>1328.36</v>
      </c>
      <c r="R461">
        <f t="array" ref="R461">Профильные_системы[[#This Row],[РРЦ с НДС]]-Профильные_системы[[#This Row],[РРЦ с НДС]]*$U$1</f>
        <v>1394.7839999999999</v>
      </c>
      <c r="S461" s="1">
        <f t="array" ref="S461">Профильные_системы[[#This Row],["0" НДС]]-Профильные_системы[[#This Row],["0" НДС]]*$U$1</f>
        <v>1162.32</v>
      </c>
    </row>
    <row r="462" spans="1:19" x14ac:dyDescent="0.25">
      <c r="A462" s="1" t="s">
        <v>193</v>
      </c>
      <c r="B462" s="1" t="s">
        <v>9</v>
      </c>
      <c r="C462" s="1" t="s">
        <v>1386</v>
      </c>
      <c r="D462">
        <v>2473.2399999999998</v>
      </c>
      <c r="E462">
        <v>2596.9080000000004</v>
      </c>
      <c r="F462">
        <v>2164.09</v>
      </c>
      <c r="K462" s="364">
        <f t="array" ref="K462">Профильные_системы[[#This Row],[РРЦ Без НДС]]-Профильные_системы[[#This Row],[РРЦ Без НДС]]*$N$1</f>
        <v>2473.2399999999998</v>
      </c>
      <c r="L462" s="364">
        <f t="array" ref="L462">Профильные_системы[[#This Row],[РРЦ с НДС]]-Профильные_системы[[#This Row],[РРЦ с НДС]]*$N$1</f>
        <v>2596.9080000000004</v>
      </c>
      <c r="M462" s="364">
        <f t="array" ref="M462">Профильные_системы[[#This Row],["0" НДС]]-Профильные_системы[[#This Row],["0" НДС]]*$N$1</f>
        <v>2164.09</v>
      </c>
      <c r="Q462">
        <f t="array" ref="Q462">Профильные_системы[[#This Row],[РРЦ Без НДС]]-Профильные_системы[[#This Row],[РРЦ Без НДС]]*$U$1</f>
        <v>2473.2399999999998</v>
      </c>
      <c r="R462">
        <f t="array" ref="R462">Профильные_системы[[#This Row],[РРЦ с НДС]]-Профильные_системы[[#This Row],[РРЦ с НДС]]*$U$1</f>
        <v>2596.9080000000004</v>
      </c>
      <c r="S462" s="1">
        <f t="array" ref="S462">Профильные_системы[[#This Row],["0" НДС]]-Профильные_системы[[#This Row],["0" НДС]]*$U$1</f>
        <v>2164.09</v>
      </c>
    </row>
    <row r="463" spans="1:19" x14ac:dyDescent="0.25">
      <c r="A463" s="1" t="s">
        <v>201</v>
      </c>
      <c r="B463" s="1" t="s">
        <v>9</v>
      </c>
      <c r="C463" s="1" t="s">
        <v>203</v>
      </c>
      <c r="D463">
        <v>1244.03</v>
      </c>
      <c r="E463">
        <v>1306.2359999999999</v>
      </c>
      <c r="F463">
        <v>1088.53</v>
      </c>
      <c r="K463" s="364">
        <f t="array" ref="K463">Профильные_системы[[#This Row],[РРЦ Без НДС]]-Профильные_системы[[#This Row],[РРЦ Без НДС]]*$N$1</f>
        <v>1244.03</v>
      </c>
      <c r="L463" s="364">
        <f t="array" ref="L463">Профильные_системы[[#This Row],[РРЦ с НДС]]-Профильные_системы[[#This Row],[РРЦ с НДС]]*$N$1</f>
        <v>1306.2359999999999</v>
      </c>
      <c r="M463" s="364">
        <f t="array" ref="M463">Профильные_системы[[#This Row],["0" НДС]]-Профильные_системы[[#This Row],["0" НДС]]*$N$1</f>
        <v>1088.53</v>
      </c>
      <c r="Q463">
        <f t="array" ref="Q463">Профильные_системы[[#This Row],[РРЦ Без НДС]]-Профильные_системы[[#This Row],[РРЦ Без НДС]]*$U$1</f>
        <v>1244.03</v>
      </c>
      <c r="R463">
        <f t="array" ref="R463">Профильные_системы[[#This Row],[РРЦ с НДС]]-Профильные_системы[[#This Row],[РРЦ с НДС]]*$U$1</f>
        <v>1306.2359999999999</v>
      </c>
      <c r="S463" s="1">
        <f t="array" ref="S463">Профильные_системы[[#This Row],["0" НДС]]-Профильные_системы[[#This Row],["0" НДС]]*$U$1</f>
        <v>1088.53</v>
      </c>
    </row>
    <row r="464" spans="1:19" x14ac:dyDescent="0.25">
      <c r="A464" s="1" t="s">
        <v>214</v>
      </c>
      <c r="B464" s="1" t="s">
        <v>9</v>
      </c>
      <c r="C464" s="1" t="s">
        <v>216</v>
      </c>
      <c r="D464">
        <v>860.24</v>
      </c>
      <c r="E464">
        <v>903.25200000000007</v>
      </c>
      <c r="F464">
        <v>752.71</v>
      </c>
      <c r="K464" s="364">
        <f t="array" ref="K464">Профильные_системы[[#This Row],[РРЦ Без НДС]]-Профильные_системы[[#This Row],[РРЦ Без НДС]]*$N$1</f>
        <v>860.24</v>
      </c>
      <c r="L464" s="364">
        <f t="array" ref="L464">Профильные_системы[[#This Row],[РРЦ с НДС]]-Профильные_системы[[#This Row],[РРЦ с НДС]]*$N$1</f>
        <v>903.25200000000007</v>
      </c>
      <c r="M464" s="364">
        <f t="array" ref="M464">Профильные_системы[[#This Row],["0" НДС]]-Профильные_системы[[#This Row],["0" НДС]]*$N$1</f>
        <v>752.71</v>
      </c>
      <c r="Q464">
        <f t="array" ref="Q464">Профильные_системы[[#This Row],[РРЦ Без НДС]]-Профильные_системы[[#This Row],[РРЦ Без НДС]]*$U$1</f>
        <v>860.24</v>
      </c>
      <c r="R464">
        <f t="array" ref="R464">Профильные_системы[[#This Row],[РРЦ с НДС]]-Профильные_системы[[#This Row],[РРЦ с НДС]]*$U$1</f>
        <v>903.25200000000007</v>
      </c>
      <c r="S464" s="1">
        <f t="array" ref="S464">Профильные_системы[[#This Row],["0" НДС]]-Профильные_системы[[#This Row],["0" НДС]]*$U$1</f>
        <v>752.71</v>
      </c>
    </row>
    <row r="465" spans="1:19" x14ac:dyDescent="0.25">
      <c r="A465" s="1" t="s">
        <v>179</v>
      </c>
      <c r="B465" s="1" t="s">
        <v>7</v>
      </c>
      <c r="C465" s="1" t="s">
        <v>180</v>
      </c>
      <c r="D465">
        <v>2509.84</v>
      </c>
      <c r="E465">
        <v>2635.3320000000003</v>
      </c>
      <c r="F465">
        <v>2196.11</v>
      </c>
      <c r="K465" s="364">
        <f t="array" ref="K465">Профильные_системы[[#This Row],[РРЦ Без НДС]]-Профильные_системы[[#This Row],[РРЦ Без НДС]]*$N$1</f>
        <v>2509.84</v>
      </c>
      <c r="L465" s="364">
        <f t="array" ref="L465">Профильные_системы[[#This Row],[РРЦ с НДС]]-Профильные_системы[[#This Row],[РРЦ с НДС]]*$N$1</f>
        <v>2635.3320000000003</v>
      </c>
      <c r="M465" s="364">
        <f t="array" ref="M465">Профильные_системы[[#This Row],["0" НДС]]-Профильные_системы[[#This Row],["0" НДС]]*$N$1</f>
        <v>2196.11</v>
      </c>
      <c r="Q465">
        <f t="array" ref="Q465">Профильные_системы[[#This Row],[РРЦ Без НДС]]-Профильные_системы[[#This Row],[РРЦ Без НДС]]*$U$1</f>
        <v>2509.84</v>
      </c>
      <c r="R465">
        <f t="array" ref="R465">Профильные_системы[[#This Row],[РРЦ с НДС]]-Профильные_системы[[#This Row],[РРЦ с НДС]]*$U$1</f>
        <v>2635.3320000000003</v>
      </c>
      <c r="S465" s="1">
        <f t="array" ref="S465">Профильные_системы[[#This Row],["0" НДС]]-Профильные_системы[[#This Row],["0" НДС]]*$U$1</f>
        <v>2196.11</v>
      </c>
    </row>
    <row r="466" spans="1:19" x14ac:dyDescent="0.25">
      <c r="A466" s="1" t="s">
        <v>171</v>
      </c>
      <c r="B466" s="1" t="s">
        <v>7</v>
      </c>
      <c r="C466" s="1" t="s">
        <v>1387</v>
      </c>
      <c r="D466">
        <v>1939.88</v>
      </c>
      <c r="E466">
        <v>2036.88</v>
      </c>
      <c r="F466">
        <v>1697.4</v>
      </c>
      <c r="K466" s="364">
        <f t="array" ref="K466">Профильные_системы[[#This Row],[РРЦ Без НДС]]-Профильные_системы[[#This Row],[РРЦ Без НДС]]*$N$1</f>
        <v>1939.88</v>
      </c>
      <c r="L466" s="364">
        <f t="array" ref="L466">Профильные_системы[[#This Row],[РРЦ с НДС]]-Профильные_системы[[#This Row],[РРЦ с НДС]]*$N$1</f>
        <v>2036.88</v>
      </c>
      <c r="M466" s="364">
        <f t="array" ref="M466">Профильные_системы[[#This Row],["0" НДС]]-Профильные_системы[[#This Row],["0" НДС]]*$N$1</f>
        <v>1697.4</v>
      </c>
      <c r="Q466">
        <f t="array" ref="Q466">Профильные_системы[[#This Row],[РРЦ Без НДС]]-Профильные_системы[[#This Row],[РРЦ Без НДС]]*$U$1</f>
        <v>1939.88</v>
      </c>
      <c r="R466">
        <f t="array" ref="R466">Профильные_системы[[#This Row],[РРЦ с НДС]]-Профильные_системы[[#This Row],[РРЦ с НДС]]*$U$1</f>
        <v>2036.88</v>
      </c>
      <c r="S466" s="1">
        <f t="array" ref="S466">Профильные_системы[[#This Row],["0" НДС]]-Профильные_системы[[#This Row],["0" НДС]]*$U$1</f>
        <v>1697.4</v>
      </c>
    </row>
    <row r="467" spans="1:19" x14ac:dyDescent="0.25">
      <c r="A467" s="1" t="s">
        <v>1757</v>
      </c>
      <c r="B467" s="1" t="s">
        <v>7</v>
      </c>
      <c r="C467" s="1" t="s">
        <v>1759</v>
      </c>
      <c r="D467">
        <v>1992.03</v>
      </c>
      <c r="E467">
        <v>2091.636</v>
      </c>
      <c r="F467">
        <v>1743.03</v>
      </c>
      <c r="K467" s="364">
        <f t="array" ref="K467">Профильные_системы[[#This Row],[РРЦ Без НДС]]-Профильные_системы[[#This Row],[РРЦ Без НДС]]*$N$1</f>
        <v>1992.03</v>
      </c>
      <c r="L467" s="364">
        <f t="array" ref="L467">Профильные_системы[[#This Row],[РРЦ с НДС]]-Профильные_системы[[#This Row],[РРЦ с НДС]]*$N$1</f>
        <v>2091.636</v>
      </c>
      <c r="M467" s="364">
        <f t="array" ref="M467">Профильные_системы[[#This Row],["0" НДС]]-Профильные_системы[[#This Row],["0" НДС]]*$N$1</f>
        <v>1743.03</v>
      </c>
      <c r="Q467">
        <f t="array" ref="Q467">Профильные_системы[[#This Row],[РРЦ Без НДС]]-Профильные_системы[[#This Row],[РРЦ Без НДС]]*$U$1</f>
        <v>1992.03</v>
      </c>
      <c r="R467">
        <f t="array" ref="R467">Профильные_системы[[#This Row],[РРЦ с НДС]]-Профильные_системы[[#This Row],[РРЦ с НДС]]*$U$1</f>
        <v>2091.636</v>
      </c>
      <c r="S467" s="1">
        <f t="array" ref="S467">Профильные_системы[[#This Row],["0" НДС]]-Профильные_системы[[#This Row],["0" НДС]]*$U$1</f>
        <v>1743.03</v>
      </c>
    </row>
    <row r="468" spans="1:19" x14ac:dyDescent="0.25">
      <c r="A468" s="1" t="s">
        <v>164</v>
      </c>
      <c r="B468" s="1" t="s">
        <v>7</v>
      </c>
      <c r="C468" s="1" t="s">
        <v>1388</v>
      </c>
      <c r="D468">
        <v>3151.59</v>
      </c>
      <c r="E468">
        <v>3309.1679999999997</v>
      </c>
      <c r="F468">
        <v>2757.64</v>
      </c>
      <c r="K468" s="364">
        <f t="array" ref="K468">Профильные_системы[[#This Row],[РРЦ Без НДС]]-Профильные_системы[[#This Row],[РРЦ Без НДС]]*$N$1</f>
        <v>3151.59</v>
      </c>
      <c r="L468" s="364">
        <f t="array" ref="L468">Профильные_системы[[#This Row],[РРЦ с НДС]]-Профильные_системы[[#This Row],[РРЦ с НДС]]*$N$1</f>
        <v>3309.1679999999997</v>
      </c>
      <c r="M468" s="364">
        <f t="array" ref="M468">Профильные_системы[[#This Row],["0" НДС]]-Профильные_системы[[#This Row],["0" НДС]]*$N$1</f>
        <v>2757.64</v>
      </c>
      <c r="Q468">
        <f t="array" ref="Q468">Профильные_системы[[#This Row],[РРЦ Без НДС]]-Профильные_системы[[#This Row],[РРЦ Без НДС]]*$U$1</f>
        <v>3151.59</v>
      </c>
      <c r="R468">
        <f t="array" ref="R468">Профильные_системы[[#This Row],[РРЦ с НДС]]-Профильные_системы[[#This Row],[РРЦ с НДС]]*$U$1</f>
        <v>3309.1679999999997</v>
      </c>
      <c r="S468" s="1">
        <f t="array" ref="S468">Профильные_системы[[#This Row],["0" НДС]]-Профильные_системы[[#This Row],["0" НДС]]*$U$1</f>
        <v>2757.64</v>
      </c>
    </row>
    <row r="469" spans="1:19" x14ac:dyDescent="0.25">
      <c r="A469" s="1" t="s">
        <v>166</v>
      </c>
      <c r="B469" s="1" t="s">
        <v>7</v>
      </c>
      <c r="C469" s="1" t="s">
        <v>1389</v>
      </c>
      <c r="D469">
        <v>1453.73</v>
      </c>
      <c r="E469">
        <v>1526.412</v>
      </c>
      <c r="F469">
        <v>1272.01</v>
      </c>
      <c r="K469" s="364">
        <f t="array" ref="K469">Профильные_системы[[#This Row],[РРЦ Без НДС]]-Профильные_системы[[#This Row],[РРЦ Без НДС]]*$N$1</f>
        <v>1453.73</v>
      </c>
      <c r="L469" s="364">
        <f t="array" ref="L469">Профильные_системы[[#This Row],[РРЦ с НДС]]-Профильные_системы[[#This Row],[РРЦ с НДС]]*$N$1</f>
        <v>1526.412</v>
      </c>
      <c r="M469" s="364">
        <f t="array" ref="M469">Профильные_системы[[#This Row],["0" НДС]]-Профильные_системы[[#This Row],["0" НДС]]*$N$1</f>
        <v>1272.01</v>
      </c>
      <c r="Q469">
        <f t="array" ref="Q469">Профильные_системы[[#This Row],[РРЦ Без НДС]]-Профильные_системы[[#This Row],[РРЦ Без НДС]]*$U$1</f>
        <v>1453.73</v>
      </c>
      <c r="R469">
        <f t="array" ref="R469">Профильные_системы[[#This Row],[РРЦ с НДС]]-Профильные_системы[[#This Row],[РРЦ с НДС]]*$U$1</f>
        <v>1526.412</v>
      </c>
      <c r="S469" s="1">
        <f t="array" ref="S469">Профильные_системы[[#This Row],["0" НДС]]-Профильные_системы[[#This Row],["0" НДС]]*$U$1</f>
        <v>1272.01</v>
      </c>
    </row>
    <row r="470" spans="1:19" x14ac:dyDescent="0.25">
      <c r="A470" s="1" t="s">
        <v>185</v>
      </c>
      <c r="B470" s="1" t="s">
        <v>7</v>
      </c>
      <c r="C470" s="1" t="s">
        <v>1390</v>
      </c>
      <c r="D470">
        <v>1320.56</v>
      </c>
      <c r="E470">
        <v>1386.588</v>
      </c>
      <c r="F470">
        <v>1155.49</v>
      </c>
      <c r="K470" s="364">
        <f t="array" ref="K470">Профильные_системы[[#This Row],[РРЦ Без НДС]]-Профильные_системы[[#This Row],[РРЦ Без НДС]]*$N$1</f>
        <v>1320.56</v>
      </c>
      <c r="L470" s="364">
        <f t="array" ref="L470">Профильные_системы[[#This Row],[РРЦ с НДС]]-Профильные_системы[[#This Row],[РРЦ с НДС]]*$N$1</f>
        <v>1386.588</v>
      </c>
      <c r="M470" s="364">
        <f t="array" ref="M470">Профильные_системы[[#This Row],["0" НДС]]-Профильные_системы[[#This Row],["0" НДС]]*$N$1</f>
        <v>1155.49</v>
      </c>
      <c r="Q470">
        <f t="array" ref="Q470">Профильные_системы[[#This Row],[РРЦ Без НДС]]-Профильные_системы[[#This Row],[РРЦ Без НДС]]*$U$1</f>
        <v>1320.56</v>
      </c>
      <c r="R470">
        <f t="array" ref="R470">Профильные_системы[[#This Row],[РРЦ с НДС]]-Профильные_системы[[#This Row],[РРЦ с НДС]]*$U$1</f>
        <v>1386.588</v>
      </c>
      <c r="S470" s="1">
        <f t="array" ref="S470">Профильные_системы[[#This Row],["0" НДС]]-Профильные_системы[[#This Row],["0" НДС]]*$U$1</f>
        <v>1155.49</v>
      </c>
    </row>
    <row r="471" spans="1:19" x14ac:dyDescent="0.25">
      <c r="A471" s="1" t="s">
        <v>193</v>
      </c>
      <c r="B471" s="1" t="s">
        <v>7</v>
      </c>
      <c r="C471" s="1" t="s">
        <v>1391</v>
      </c>
      <c r="D471">
        <v>2459.16</v>
      </c>
      <c r="E471">
        <v>2582.1239999999998</v>
      </c>
      <c r="F471">
        <v>2151.77</v>
      </c>
      <c r="K471" s="364">
        <f t="array" ref="K471">Профильные_системы[[#This Row],[РРЦ Без НДС]]-Профильные_системы[[#This Row],[РРЦ Без НДС]]*$N$1</f>
        <v>2459.16</v>
      </c>
      <c r="L471" s="364">
        <f t="array" ref="L471">Профильные_системы[[#This Row],[РРЦ с НДС]]-Профильные_системы[[#This Row],[РРЦ с НДС]]*$N$1</f>
        <v>2582.1239999999998</v>
      </c>
      <c r="M471" s="364">
        <f t="array" ref="M471">Профильные_системы[[#This Row],["0" НДС]]-Профильные_системы[[#This Row],["0" НДС]]*$N$1</f>
        <v>2151.77</v>
      </c>
      <c r="Q471">
        <f t="array" ref="Q471">Профильные_системы[[#This Row],[РРЦ Без НДС]]-Профильные_системы[[#This Row],[РРЦ Без НДС]]*$U$1</f>
        <v>2459.16</v>
      </c>
      <c r="R471">
        <f t="array" ref="R471">Профильные_системы[[#This Row],[РРЦ с НДС]]-Профильные_системы[[#This Row],[РРЦ с НДС]]*$U$1</f>
        <v>2582.1239999999998</v>
      </c>
      <c r="S471" s="1">
        <f t="array" ref="S471">Профильные_системы[[#This Row],["0" НДС]]-Профильные_системы[[#This Row],["0" НДС]]*$U$1</f>
        <v>2151.77</v>
      </c>
    </row>
    <row r="472" spans="1:19" x14ac:dyDescent="0.25">
      <c r="A472" s="1" t="s">
        <v>201</v>
      </c>
      <c r="B472" s="1" t="s">
        <v>7</v>
      </c>
      <c r="C472" s="1" t="s">
        <v>202</v>
      </c>
      <c r="D472">
        <v>1253.96</v>
      </c>
      <c r="E472">
        <v>1316.664</v>
      </c>
      <c r="F472">
        <v>1097.22</v>
      </c>
      <c r="K472" s="364">
        <f t="array" ref="K472">Профильные_системы[[#This Row],[РРЦ Без НДС]]-Профильные_системы[[#This Row],[РРЦ Без НДС]]*$N$1</f>
        <v>1253.96</v>
      </c>
      <c r="L472" s="364">
        <f t="array" ref="L472">Профильные_системы[[#This Row],[РРЦ с НДС]]-Профильные_системы[[#This Row],[РРЦ с НДС]]*$N$1</f>
        <v>1316.664</v>
      </c>
      <c r="M472" s="364">
        <f t="array" ref="M472">Профильные_системы[[#This Row],["0" НДС]]-Профильные_системы[[#This Row],["0" НДС]]*$N$1</f>
        <v>1097.22</v>
      </c>
      <c r="Q472">
        <f t="array" ref="Q472">Профильные_системы[[#This Row],[РРЦ Без НДС]]-Профильные_системы[[#This Row],[РРЦ Без НДС]]*$U$1</f>
        <v>1253.96</v>
      </c>
      <c r="R472">
        <f t="array" ref="R472">Профильные_системы[[#This Row],[РРЦ с НДС]]-Профильные_системы[[#This Row],[РРЦ с НДС]]*$U$1</f>
        <v>1316.664</v>
      </c>
      <c r="S472" s="1">
        <f t="array" ref="S472">Профильные_системы[[#This Row],["0" НДС]]-Профильные_системы[[#This Row],["0" НДС]]*$U$1</f>
        <v>1097.22</v>
      </c>
    </row>
    <row r="473" spans="1:19" x14ac:dyDescent="0.25">
      <c r="A473" s="1" t="s">
        <v>214</v>
      </c>
      <c r="B473" s="1" t="s">
        <v>7</v>
      </c>
      <c r="C473" s="1" t="s">
        <v>215</v>
      </c>
      <c r="D473">
        <v>854.49</v>
      </c>
      <c r="E473">
        <v>897.21599999999989</v>
      </c>
      <c r="F473">
        <v>747.68</v>
      </c>
      <c r="K473" s="364">
        <f t="array" ref="K473">Профильные_системы[[#This Row],[РРЦ Без НДС]]-Профильные_системы[[#This Row],[РРЦ Без НДС]]*$N$1</f>
        <v>854.49</v>
      </c>
      <c r="L473" s="364">
        <f t="array" ref="L473">Профильные_системы[[#This Row],[РРЦ с НДС]]-Профильные_системы[[#This Row],[РРЦ с НДС]]*$N$1</f>
        <v>897.21599999999989</v>
      </c>
      <c r="M473" s="364">
        <f t="array" ref="M473">Профильные_системы[[#This Row],["0" НДС]]-Профильные_системы[[#This Row],["0" НДС]]*$N$1</f>
        <v>747.68</v>
      </c>
      <c r="Q473">
        <f t="array" ref="Q473">Профильные_системы[[#This Row],[РРЦ Без НДС]]-Профильные_системы[[#This Row],[РРЦ Без НДС]]*$U$1</f>
        <v>854.49</v>
      </c>
      <c r="R473">
        <f t="array" ref="R473">Профильные_системы[[#This Row],[РРЦ с НДС]]-Профильные_системы[[#This Row],[РРЦ с НДС]]*$U$1</f>
        <v>897.21599999999989</v>
      </c>
      <c r="S473" s="1">
        <f t="array" ref="S473">Профильные_системы[[#This Row],["0" НДС]]-Профильные_системы[[#This Row],["0" НДС]]*$U$1</f>
        <v>747.68</v>
      </c>
    </row>
    <row r="474" spans="1:19" x14ac:dyDescent="0.25">
      <c r="A474" s="1" t="s">
        <v>171</v>
      </c>
      <c r="B474" s="1" t="s">
        <v>27</v>
      </c>
      <c r="C474" s="1" t="s">
        <v>172</v>
      </c>
      <c r="D474">
        <v>2052.12</v>
      </c>
      <c r="E474">
        <v>2154.732</v>
      </c>
      <c r="F474">
        <v>1795.61</v>
      </c>
      <c r="K474" s="364">
        <f t="array" ref="K474">Профильные_системы[[#This Row],[РРЦ Без НДС]]-Профильные_системы[[#This Row],[РРЦ Без НДС]]*$N$1</f>
        <v>2052.12</v>
      </c>
      <c r="L474" s="364">
        <f t="array" ref="L474">Профильные_системы[[#This Row],[РРЦ с НДС]]-Профильные_системы[[#This Row],[РРЦ с НДС]]*$N$1</f>
        <v>2154.732</v>
      </c>
      <c r="M474" s="364">
        <f t="array" ref="M474">Профильные_системы[[#This Row],["0" НДС]]-Профильные_системы[[#This Row],["0" НДС]]*$N$1</f>
        <v>1795.61</v>
      </c>
      <c r="Q474">
        <f t="array" ref="Q474">Профильные_системы[[#This Row],[РРЦ Без НДС]]-Профильные_системы[[#This Row],[РРЦ Без НДС]]*$U$1</f>
        <v>2052.12</v>
      </c>
      <c r="R474">
        <f t="array" ref="R474">Профильные_системы[[#This Row],[РРЦ с НДС]]-Профильные_системы[[#This Row],[РРЦ с НДС]]*$U$1</f>
        <v>2154.732</v>
      </c>
      <c r="S474" s="1">
        <f t="array" ref="S474">Профильные_системы[[#This Row],["0" НДС]]-Профильные_системы[[#This Row],["0" НДС]]*$U$1</f>
        <v>1795.61</v>
      </c>
    </row>
    <row r="475" spans="1:19" x14ac:dyDescent="0.25">
      <c r="A475" s="1" t="s">
        <v>164</v>
      </c>
      <c r="B475" s="1" t="s">
        <v>27</v>
      </c>
      <c r="C475" s="1" t="s">
        <v>1669</v>
      </c>
      <c r="D475">
        <v>3943.62</v>
      </c>
      <c r="E475">
        <v>4140.8040000000001</v>
      </c>
      <c r="F475">
        <v>3450.67</v>
      </c>
      <c r="K475" s="364">
        <f t="array" ref="K475">Профильные_системы[[#This Row],[РРЦ Без НДС]]-Профильные_системы[[#This Row],[РРЦ Без НДС]]*$N$1</f>
        <v>3943.62</v>
      </c>
      <c r="L475" s="364">
        <f t="array" ref="L475">Профильные_системы[[#This Row],[РРЦ с НДС]]-Профильные_системы[[#This Row],[РРЦ с НДС]]*$N$1</f>
        <v>4140.8040000000001</v>
      </c>
      <c r="M475" s="364">
        <f t="array" ref="M475">Профильные_системы[[#This Row],["0" НДС]]-Профильные_системы[[#This Row],["0" НДС]]*$N$1</f>
        <v>3450.67</v>
      </c>
      <c r="Q475">
        <f t="array" ref="Q475">Профильные_системы[[#This Row],[РРЦ Без НДС]]-Профильные_системы[[#This Row],[РРЦ Без НДС]]*$U$1</f>
        <v>3943.62</v>
      </c>
      <c r="R475">
        <f t="array" ref="R475">Профильные_системы[[#This Row],[РРЦ с НДС]]-Профильные_системы[[#This Row],[РРЦ с НДС]]*$U$1</f>
        <v>4140.8040000000001</v>
      </c>
      <c r="S475" s="1">
        <f t="array" ref="S475">Профильные_системы[[#This Row],["0" НДС]]-Профильные_системы[[#This Row],["0" НДС]]*$U$1</f>
        <v>3450.67</v>
      </c>
    </row>
    <row r="476" spans="1:19" x14ac:dyDescent="0.25">
      <c r="A476" s="1" t="s">
        <v>166</v>
      </c>
      <c r="B476" s="1" t="s">
        <v>27</v>
      </c>
      <c r="C476" s="1" t="s">
        <v>1088</v>
      </c>
      <c r="D476">
        <v>1618.08</v>
      </c>
      <c r="E476">
        <v>1698.9839999999999</v>
      </c>
      <c r="F476">
        <v>1415.82</v>
      </c>
      <c r="K476" s="364">
        <f t="array" ref="K476">Профильные_системы[[#This Row],[РРЦ Без НДС]]-Профильные_системы[[#This Row],[РРЦ Без НДС]]*$N$1</f>
        <v>1618.08</v>
      </c>
      <c r="L476" s="364">
        <f t="array" ref="L476">Профильные_системы[[#This Row],[РРЦ с НДС]]-Профильные_системы[[#This Row],[РРЦ с НДС]]*$N$1</f>
        <v>1698.9839999999999</v>
      </c>
      <c r="M476" s="364">
        <f t="array" ref="M476">Профильные_системы[[#This Row],["0" НДС]]-Профильные_системы[[#This Row],["0" НДС]]*$N$1</f>
        <v>1415.82</v>
      </c>
      <c r="Q476">
        <f t="array" ref="Q476">Профильные_системы[[#This Row],[РРЦ Без НДС]]-Профильные_системы[[#This Row],[РРЦ Без НДС]]*$U$1</f>
        <v>1618.08</v>
      </c>
      <c r="R476">
        <f t="array" ref="R476">Профильные_системы[[#This Row],[РРЦ с НДС]]-Профильные_системы[[#This Row],[РРЦ с НДС]]*$U$1</f>
        <v>1698.9839999999999</v>
      </c>
      <c r="S476" s="1">
        <f t="array" ref="S476">Профильные_системы[[#This Row],["0" НДС]]-Профильные_системы[[#This Row],["0" НДС]]*$U$1</f>
        <v>1415.82</v>
      </c>
    </row>
    <row r="477" spans="1:19" x14ac:dyDescent="0.25">
      <c r="A477" s="1" t="s">
        <v>185</v>
      </c>
      <c r="B477" s="1" t="s">
        <v>27</v>
      </c>
      <c r="C477" s="1" t="s">
        <v>186</v>
      </c>
      <c r="D477">
        <v>1146.69</v>
      </c>
      <c r="E477">
        <v>1204.02</v>
      </c>
      <c r="F477">
        <v>1003.35</v>
      </c>
      <c r="K477" s="364">
        <f t="array" ref="K477">Профильные_системы[[#This Row],[РРЦ Без НДС]]-Профильные_системы[[#This Row],[РРЦ Без НДС]]*$N$1</f>
        <v>1146.69</v>
      </c>
      <c r="L477" s="364">
        <f t="array" ref="L477">Профильные_системы[[#This Row],[РРЦ с НДС]]-Профильные_системы[[#This Row],[РРЦ с НДС]]*$N$1</f>
        <v>1204.02</v>
      </c>
      <c r="M477" s="364">
        <f t="array" ref="M477">Профильные_системы[[#This Row],["0" НДС]]-Профильные_системы[[#This Row],["0" НДС]]*$N$1</f>
        <v>1003.35</v>
      </c>
      <c r="Q477">
        <f t="array" ref="Q477">Профильные_системы[[#This Row],[РРЦ Без НДС]]-Профильные_системы[[#This Row],[РРЦ Без НДС]]*$U$1</f>
        <v>1146.69</v>
      </c>
      <c r="R477">
        <f t="array" ref="R477">Профильные_системы[[#This Row],[РРЦ с НДС]]-Профильные_системы[[#This Row],[РРЦ с НДС]]*$U$1</f>
        <v>1204.02</v>
      </c>
      <c r="S477" s="1">
        <f t="array" ref="S477">Профильные_системы[[#This Row],["0" НДС]]-Профильные_системы[[#This Row],["0" НДС]]*$U$1</f>
        <v>1003.35</v>
      </c>
    </row>
    <row r="478" spans="1:19" x14ac:dyDescent="0.25">
      <c r="A478" s="1" t="s">
        <v>193</v>
      </c>
      <c r="B478" s="1" t="s">
        <v>27</v>
      </c>
      <c r="C478" s="1" t="s">
        <v>194</v>
      </c>
      <c r="D478">
        <v>2243.59</v>
      </c>
      <c r="E478">
        <v>2355.768</v>
      </c>
      <c r="F478">
        <v>1963.14</v>
      </c>
      <c r="K478" s="364">
        <f t="array" ref="K478">Профильные_системы[[#This Row],[РРЦ Без НДС]]-Профильные_системы[[#This Row],[РРЦ Без НДС]]*$N$1</f>
        <v>2243.59</v>
      </c>
      <c r="L478" s="364">
        <f t="array" ref="L478">Профильные_системы[[#This Row],[РРЦ с НДС]]-Профильные_системы[[#This Row],[РРЦ с НДС]]*$N$1</f>
        <v>2355.768</v>
      </c>
      <c r="M478" s="364">
        <f t="array" ref="M478">Профильные_системы[[#This Row],["0" НДС]]-Профильные_системы[[#This Row],["0" НДС]]*$N$1</f>
        <v>1963.14</v>
      </c>
      <c r="Q478">
        <f t="array" ref="Q478">Профильные_системы[[#This Row],[РРЦ Без НДС]]-Профильные_системы[[#This Row],[РРЦ Без НДС]]*$U$1</f>
        <v>2243.59</v>
      </c>
      <c r="R478">
        <f t="array" ref="R478">Профильные_системы[[#This Row],[РРЦ с НДС]]-Профильные_системы[[#This Row],[РРЦ с НДС]]*$U$1</f>
        <v>2355.768</v>
      </c>
      <c r="S478" s="1">
        <f t="array" ref="S478">Профильные_системы[[#This Row],["0" НДС]]-Профильные_системы[[#This Row],["0" НДС]]*$U$1</f>
        <v>1963.14</v>
      </c>
    </row>
    <row r="479" spans="1:19" x14ac:dyDescent="0.25">
      <c r="A479" s="1" t="s">
        <v>201</v>
      </c>
      <c r="B479" s="1" t="s">
        <v>27</v>
      </c>
      <c r="C479" s="1" t="s">
        <v>204</v>
      </c>
      <c r="D479">
        <v>1175.3900000000001</v>
      </c>
      <c r="E479">
        <v>1234.164</v>
      </c>
      <c r="F479">
        <v>1028.47</v>
      </c>
      <c r="K479" s="364">
        <f t="array" ref="K479">Профильные_системы[[#This Row],[РРЦ Без НДС]]-Профильные_системы[[#This Row],[РРЦ Без НДС]]*$N$1</f>
        <v>1175.3900000000001</v>
      </c>
      <c r="L479" s="364">
        <f t="array" ref="L479">Профильные_системы[[#This Row],[РРЦ с НДС]]-Профильные_системы[[#This Row],[РРЦ с НДС]]*$N$1</f>
        <v>1234.164</v>
      </c>
      <c r="M479" s="364">
        <f t="array" ref="M479">Профильные_системы[[#This Row],["0" НДС]]-Профильные_системы[[#This Row],["0" НДС]]*$N$1</f>
        <v>1028.47</v>
      </c>
      <c r="Q479">
        <f t="array" ref="Q479">Профильные_системы[[#This Row],[РРЦ Без НДС]]-Профильные_системы[[#This Row],[РРЦ Без НДС]]*$U$1</f>
        <v>1175.3900000000001</v>
      </c>
      <c r="R479">
        <f t="array" ref="R479">Профильные_системы[[#This Row],[РРЦ с НДС]]-Профильные_системы[[#This Row],[РРЦ с НДС]]*$U$1</f>
        <v>1234.164</v>
      </c>
      <c r="S479" s="1">
        <f t="array" ref="S479">Профильные_системы[[#This Row],["0" НДС]]-Профильные_системы[[#This Row],["0" НДС]]*$U$1</f>
        <v>1028.47</v>
      </c>
    </row>
    <row r="480" spans="1:19" x14ac:dyDescent="0.25">
      <c r="A480" s="1" t="s">
        <v>214</v>
      </c>
      <c r="B480" s="1" t="s">
        <v>27</v>
      </c>
      <c r="C480" s="1" t="s">
        <v>217</v>
      </c>
      <c r="D480">
        <v>890.17</v>
      </c>
      <c r="E480">
        <v>934.68</v>
      </c>
      <c r="F480">
        <v>778.9</v>
      </c>
      <c r="K480" s="364">
        <f t="array" ref="K480">Профильные_системы[[#This Row],[РРЦ Без НДС]]-Профильные_системы[[#This Row],[РРЦ Без НДС]]*$N$1</f>
        <v>890.17</v>
      </c>
      <c r="L480" s="364">
        <f t="array" ref="L480">Профильные_системы[[#This Row],[РРЦ с НДС]]-Профильные_системы[[#This Row],[РРЦ с НДС]]*$N$1</f>
        <v>934.68</v>
      </c>
      <c r="M480" s="364">
        <f t="array" ref="M480">Профильные_системы[[#This Row],["0" НДС]]-Профильные_системы[[#This Row],["0" НДС]]*$N$1</f>
        <v>778.9</v>
      </c>
      <c r="Q480">
        <f t="array" ref="Q480">Профильные_системы[[#This Row],[РРЦ Без НДС]]-Профильные_системы[[#This Row],[РРЦ Без НДС]]*$U$1</f>
        <v>890.17</v>
      </c>
      <c r="R480">
        <f t="array" ref="R480">Профильные_системы[[#This Row],[РРЦ с НДС]]-Профильные_системы[[#This Row],[РРЦ с НДС]]*$U$1</f>
        <v>934.68</v>
      </c>
      <c r="S480" s="1">
        <f t="array" ref="S480">Профильные_системы[[#This Row],["0" НДС]]-Профильные_системы[[#This Row],["0" НДС]]*$U$1</f>
        <v>778.9</v>
      </c>
    </row>
    <row r="481" spans="1:19" x14ac:dyDescent="0.25">
      <c r="A481" s="1" t="s">
        <v>171</v>
      </c>
      <c r="B481" s="1" t="s">
        <v>1086</v>
      </c>
      <c r="C481" s="1" t="s">
        <v>173</v>
      </c>
      <c r="D481">
        <v>2052.12</v>
      </c>
      <c r="E481">
        <v>2154.732</v>
      </c>
      <c r="F481">
        <v>1795.61</v>
      </c>
      <c r="K481" s="364">
        <f t="array" ref="K481">Профильные_системы[[#This Row],[РРЦ Без НДС]]-Профильные_системы[[#This Row],[РРЦ Без НДС]]*$N$1</f>
        <v>2052.12</v>
      </c>
      <c r="L481" s="364">
        <f t="array" ref="L481">Профильные_системы[[#This Row],[РРЦ с НДС]]-Профильные_системы[[#This Row],[РРЦ с НДС]]*$N$1</f>
        <v>2154.732</v>
      </c>
      <c r="M481" s="364">
        <f t="array" ref="M481">Профильные_системы[[#This Row],["0" НДС]]-Профильные_системы[[#This Row],["0" НДС]]*$N$1</f>
        <v>1795.61</v>
      </c>
      <c r="Q481">
        <f t="array" ref="Q481">Профильные_системы[[#This Row],[РРЦ Без НДС]]-Профильные_системы[[#This Row],[РРЦ Без НДС]]*$U$1</f>
        <v>2052.12</v>
      </c>
      <c r="R481">
        <f t="array" ref="R481">Профильные_системы[[#This Row],[РРЦ с НДС]]-Профильные_системы[[#This Row],[РРЦ с НДС]]*$U$1</f>
        <v>2154.732</v>
      </c>
      <c r="S481" s="1">
        <f t="array" ref="S481">Профильные_системы[[#This Row],["0" НДС]]-Профильные_системы[[#This Row],["0" НДС]]*$U$1</f>
        <v>1795.61</v>
      </c>
    </row>
    <row r="482" spans="1:19" x14ac:dyDescent="0.25">
      <c r="A482" s="1" t="s">
        <v>164</v>
      </c>
      <c r="B482" s="1" t="s">
        <v>1086</v>
      </c>
      <c r="C482" s="1" t="s">
        <v>1392</v>
      </c>
      <c r="D482">
        <v>3943.62</v>
      </c>
      <c r="E482">
        <v>4140.8040000000001</v>
      </c>
      <c r="F482">
        <v>3450.67</v>
      </c>
      <c r="K482" s="364">
        <f t="array" ref="K482">Профильные_системы[[#This Row],[РРЦ Без НДС]]-Профильные_системы[[#This Row],[РРЦ Без НДС]]*$N$1</f>
        <v>3943.62</v>
      </c>
      <c r="L482" s="364">
        <f t="array" ref="L482">Профильные_системы[[#This Row],[РРЦ с НДС]]-Профильные_системы[[#This Row],[РРЦ с НДС]]*$N$1</f>
        <v>4140.8040000000001</v>
      </c>
      <c r="M482" s="364">
        <f t="array" ref="M482">Профильные_системы[[#This Row],["0" НДС]]-Профильные_системы[[#This Row],["0" НДС]]*$N$1</f>
        <v>3450.67</v>
      </c>
      <c r="Q482">
        <f t="array" ref="Q482">Профильные_системы[[#This Row],[РРЦ Без НДС]]-Профильные_системы[[#This Row],[РРЦ Без НДС]]*$U$1</f>
        <v>3943.62</v>
      </c>
      <c r="R482">
        <f t="array" ref="R482">Профильные_системы[[#This Row],[РРЦ с НДС]]-Профильные_системы[[#This Row],[РРЦ с НДС]]*$U$1</f>
        <v>4140.8040000000001</v>
      </c>
      <c r="S482" s="1">
        <f t="array" ref="S482">Профильные_системы[[#This Row],["0" НДС]]-Профильные_системы[[#This Row],["0" НДС]]*$U$1</f>
        <v>3450.67</v>
      </c>
    </row>
    <row r="483" spans="1:19" x14ac:dyDescent="0.25">
      <c r="A483" s="1" t="s">
        <v>166</v>
      </c>
      <c r="B483" s="1" t="s">
        <v>1086</v>
      </c>
      <c r="C483" s="1" t="s">
        <v>1089</v>
      </c>
      <c r="D483">
        <v>1618.08</v>
      </c>
      <c r="E483">
        <v>1698.9839999999999</v>
      </c>
      <c r="F483">
        <v>1415.82</v>
      </c>
      <c r="K483" s="364">
        <f t="array" ref="K483">Профильные_системы[[#This Row],[РРЦ Без НДС]]-Профильные_системы[[#This Row],[РРЦ Без НДС]]*$N$1</f>
        <v>1618.08</v>
      </c>
      <c r="L483" s="364">
        <f t="array" ref="L483">Профильные_системы[[#This Row],[РРЦ с НДС]]-Профильные_системы[[#This Row],[РРЦ с НДС]]*$N$1</f>
        <v>1698.9839999999999</v>
      </c>
      <c r="M483" s="364">
        <f t="array" ref="M483">Профильные_системы[[#This Row],["0" НДС]]-Профильные_системы[[#This Row],["0" НДС]]*$N$1</f>
        <v>1415.82</v>
      </c>
      <c r="Q483">
        <f t="array" ref="Q483">Профильные_системы[[#This Row],[РРЦ Без НДС]]-Профильные_системы[[#This Row],[РРЦ Без НДС]]*$U$1</f>
        <v>1618.08</v>
      </c>
      <c r="R483">
        <f t="array" ref="R483">Профильные_системы[[#This Row],[РРЦ с НДС]]-Профильные_системы[[#This Row],[РРЦ с НДС]]*$U$1</f>
        <v>1698.9839999999999</v>
      </c>
      <c r="S483" s="1">
        <f t="array" ref="S483">Профильные_системы[[#This Row],["0" НДС]]-Профильные_системы[[#This Row],["0" НДС]]*$U$1</f>
        <v>1415.82</v>
      </c>
    </row>
    <row r="484" spans="1:19" x14ac:dyDescent="0.25">
      <c r="A484" s="1" t="s">
        <v>185</v>
      </c>
      <c r="B484" s="1" t="s">
        <v>1086</v>
      </c>
      <c r="C484" s="1" t="s">
        <v>187</v>
      </c>
      <c r="D484">
        <v>1146.69</v>
      </c>
      <c r="E484">
        <v>1204.02</v>
      </c>
      <c r="F484">
        <v>1003.35</v>
      </c>
      <c r="K484" s="364">
        <f t="array" ref="K484">Профильные_системы[[#This Row],[РРЦ Без НДС]]-Профильные_системы[[#This Row],[РРЦ Без НДС]]*$N$1</f>
        <v>1146.69</v>
      </c>
      <c r="L484" s="364">
        <f t="array" ref="L484">Профильные_системы[[#This Row],[РРЦ с НДС]]-Профильные_системы[[#This Row],[РРЦ с НДС]]*$N$1</f>
        <v>1204.02</v>
      </c>
      <c r="M484" s="364">
        <f t="array" ref="M484">Профильные_системы[[#This Row],["0" НДС]]-Профильные_системы[[#This Row],["0" НДС]]*$N$1</f>
        <v>1003.35</v>
      </c>
      <c r="Q484">
        <f t="array" ref="Q484">Профильные_системы[[#This Row],[РРЦ Без НДС]]-Профильные_системы[[#This Row],[РРЦ Без НДС]]*$U$1</f>
        <v>1146.69</v>
      </c>
      <c r="R484">
        <f t="array" ref="R484">Профильные_системы[[#This Row],[РРЦ с НДС]]-Профильные_системы[[#This Row],[РРЦ с НДС]]*$U$1</f>
        <v>1204.02</v>
      </c>
      <c r="S484" s="1">
        <f t="array" ref="S484">Профильные_системы[[#This Row],["0" НДС]]-Профильные_системы[[#This Row],["0" НДС]]*$U$1</f>
        <v>1003.35</v>
      </c>
    </row>
    <row r="485" spans="1:19" x14ac:dyDescent="0.25">
      <c r="A485" s="1" t="s">
        <v>193</v>
      </c>
      <c r="B485" s="1" t="s">
        <v>1086</v>
      </c>
      <c r="C485" s="1" t="s">
        <v>195</v>
      </c>
      <c r="D485">
        <v>2243.59</v>
      </c>
      <c r="E485">
        <v>2355.768</v>
      </c>
      <c r="F485">
        <v>1963.14</v>
      </c>
      <c r="K485" s="364">
        <f t="array" ref="K485">Профильные_системы[[#This Row],[РРЦ Без НДС]]-Профильные_системы[[#This Row],[РРЦ Без НДС]]*$N$1</f>
        <v>2243.59</v>
      </c>
      <c r="L485" s="364">
        <f t="array" ref="L485">Профильные_системы[[#This Row],[РРЦ с НДС]]-Профильные_системы[[#This Row],[РРЦ с НДС]]*$N$1</f>
        <v>2355.768</v>
      </c>
      <c r="M485" s="364">
        <f t="array" ref="M485">Профильные_системы[[#This Row],["0" НДС]]-Профильные_системы[[#This Row],["0" НДС]]*$N$1</f>
        <v>1963.14</v>
      </c>
      <c r="Q485">
        <f t="array" ref="Q485">Профильные_системы[[#This Row],[РРЦ Без НДС]]-Профильные_системы[[#This Row],[РРЦ Без НДС]]*$U$1</f>
        <v>2243.59</v>
      </c>
      <c r="R485">
        <f t="array" ref="R485">Профильные_системы[[#This Row],[РРЦ с НДС]]-Профильные_системы[[#This Row],[РРЦ с НДС]]*$U$1</f>
        <v>2355.768</v>
      </c>
      <c r="S485" s="1">
        <f t="array" ref="S485">Профильные_системы[[#This Row],["0" НДС]]-Профильные_системы[[#This Row],["0" НДС]]*$U$1</f>
        <v>1963.14</v>
      </c>
    </row>
    <row r="486" spans="1:19" x14ac:dyDescent="0.25">
      <c r="A486" s="1" t="s">
        <v>201</v>
      </c>
      <c r="B486" s="1" t="s">
        <v>1086</v>
      </c>
      <c r="C486" s="1" t="s">
        <v>205</v>
      </c>
      <c r="D486">
        <v>1175.3900000000001</v>
      </c>
      <c r="E486">
        <v>1234.164</v>
      </c>
      <c r="F486">
        <v>1028.47</v>
      </c>
      <c r="K486" s="364">
        <f t="array" ref="K486">Профильные_системы[[#This Row],[РРЦ Без НДС]]-Профильные_системы[[#This Row],[РРЦ Без НДС]]*$N$1</f>
        <v>1175.3900000000001</v>
      </c>
      <c r="L486" s="364">
        <f t="array" ref="L486">Профильные_системы[[#This Row],[РРЦ с НДС]]-Профильные_системы[[#This Row],[РРЦ с НДС]]*$N$1</f>
        <v>1234.164</v>
      </c>
      <c r="M486" s="364">
        <f t="array" ref="M486">Профильные_системы[[#This Row],["0" НДС]]-Профильные_системы[[#This Row],["0" НДС]]*$N$1</f>
        <v>1028.47</v>
      </c>
      <c r="Q486">
        <f t="array" ref="Q486">Профильные_системы[[#This Row],[РРЦ Без НДС]]-Профильные_системы[[#This Row],[РРЦ Без НДС]]*$U$1</f>
        <v>1175.3900000000001</v>
      </c>
      <c r="R486">
        <f t="array" ref="R486">Профильные_системы[[#This Row],[РРЦ с НДС]]-Профильные_системы[[#This Row],[РРЦ с НДС]]*$U$1</f>
        <v>1234.164</v>
      </c>
      <c r="S486" s="1">
        <f t="array" ref="S486">Профильные_системы[[#This Row],["0" НДС]]-Профильные_системы[[#This Row],["0" НДС]]*$U$1</f>
        <v>1028.47</v>
      </c>
    </row>
    <row r="487" spans="1:19" x14ac:dyDescent="0.25">
      <c r="A487" s="1" t="s">
        <v>214</v>
      </c>
      <c r="B487" s="1" t="s">
        <v>1086</v>
      </c>
      <c r="C487" s="1" t="s">
        <v>218</v>
      </c>
      <c r="D487">
        <v>890.17</v>
      </c>
      <c r="E487">
        <v>934.68</v>
      </c>
      <c r="F487">
        <v>778.9</v>
      </c>
      <c r="K487" s="364">
        <f t="array" ref="K487">Профильные_системы[[#This Row],[РРЦ Без НДС]]-Профильные_системы[[#This Row],[РРЦ Без НДС]]*$N$1</f>
        <v>890.17</v>
      </c>
      <c r="L487" s="364">
        <f t="array" ref="L487">Профильные_системы[[#This Row],[РРЦ с НДС]]-Профильные_системы[[#This Row],[РРЦ с НДС]]*$N$1</f>
        <v>934.68</v>
      </c>
      <c r="M487" s="364">
        <f t="array" ref="M487">Профильные_системы[[#This Row],["0" НДС]]-Профильные_системы[[#This Row],["0" НДС]]*$N$1</f>
        <v>778.9</v>
      </c>
      <c r="Q487">
        <f t="array" ref="Q487">Профильные_системы[[#This Row],[РРЦ Без НДС]]-Профильные_системы[[#This Row],[РРЦ Без НДС]]*$U$1</f>
        <v>890.17</v>
      </c>
      <c r="R487">
        <f t="array" ref="R487">Профильные_системы[[#This Row],[РРЦ с НДС]]-Профильные_системы[[#This Row],[РРЦ с НДС]]*$U$1</f>
        <v>934.68</v>
      </c>
      <c r="S487" s="1">
        <f t="array" ref="S487">Профильные_системы[[#This Row],["0" НДС]]-Профильные_системы[[#This Row],["0" НДС]]*$U$1</f>
        <v>778.9</v>
      </c>
    </row>
    <row r="488" spans="1:19" x14ac:dyDescent="0.25">
      <c r="A488" s="1" t="s">
        <v>167</v>
      </c>
      <c r="B488" s="1" t="s">
        <v>1086</v>
      </c>
      <c r="C488" s="1" t="s">
        <v>168</v>
      </c>
      <c r="D488">
        <v>3598.89</v>
      </c>
      <c r="E488">
        <v>3778.8360000000002</v>
      </c>
      <c r="F488">
        <v>3149.03</v>
      </c>
      <c r="K488" s="364">
        <f t="array" ref="K488">Профильные_системы[[#This Row],[РРЦ Без НДС]]-Профильные_системы[[#This Row],[РРЦ Без НДС]]*$N$1</f>
        <v>3598.89</v>
      </c>
      <c r="L488" s="364">
        <f t="array" ref="L488">Профильные_системы[[#This Row],[РРЦ с НДС]]-Профильные_системы[[#This Row],[РРЦ с НДС]]*$N$1</f>
        <v>3778.8360000000002</v>
      </c>
      <c r="M488" s="364">
        <f t="array" ref="M488">Профильные_системы[[#This Row],["0" НДС]]-Профильные_системы[[#This Row],["0" НДС]]*$N$1</f>
        <v>3149.03</v>
      </c>
      <c r="Q488">
        <f t="array" ref="Q488">Профильные_системы[[#This Row],[РРЦ Без НДС]]-Профильные_системы[[#This Row],[РРЦ Без НДС]]*$U$1</f>
        <v>3598.89</v>
      </c>
      <c r="R488">
        <f t="array" ref="R488">Профильные_системы[[#This Row],[РРЦ с НДС]]-Профильные_системы[[#This Row],[РРЦ с НДС]]*$U$1</f>
        <v>3778.8360000000002</v>
      </c>
      <c r="S488" s="1">
        <f t="array" ref="S488">Профильные_системы[[#This Row],["0" НДС]]-Профильные_системы[[#This Row],["0" НДС]]*$U$1</f>
        <v>3149.03</v>
      </c>
    </row>
    <row r="489" spans="1:19" x14ac:dyDescent="0.25">
      <c r="A489" s="1" t="s">
        <v>227</v>
      </c>
      <c r="B489" s="1" t="s">
        <v>1086</v>
      </c>
      <c r="C489" s="1" t="s">
        <v>228</v>
      </c>
      <c r="D489">
        <v>2109.56</v>
      </c>
      <c r="E489">
        <v>2215.0439999999999</v>
      </c>
      <c r="F489">
        <v>1845.87</v>
      </c>
      <c r="K489" s="364">
        <f t="array" ref="K489">Профильные_системы[[#This Row],[РРЦ Без НДС]]-Профильные_системы[[#This Row],[РРЦ Без НДС]]*$N$1</f>
        <v>2109.56</v>
      </c>
      <c r="L489" s="364">
        <f t="array" ref="L489">Профильные_системы[[#This Row],[РРЦ с НДС]]-Профильные_системы[[#This Row],[РРЦ с НДС]]*$N$1</f>
        <v>2215.0439999999999</v>
      </c>
      <c r="M489" s="364">
        <f t="array" ref="M489">Профильные_системы[[#This Row],["0" НДС]]-Профильные_системы[[#This Row],["0" НДС]]*$N$1</f>
        <v>1845.87</v>
      </c>
      <c r="Q489">
        <f t="array" ref="Q489">Профильные_системы[[#This Row],[РРЦ Без НДС]]-Профильные_системы[[#This Row],[РРЦ Без НДС]]*$U$1</f>
        <v>2109.56</v>
      </c>
      <c r="R489">
        <f t="array" ref="R489">Профильные_системы[[#This Row],[РРЦ с НДС]]-Профильные_системы[[#This Row],[РРЦ с НДС]]*$U$1</f>
        <v>2215.0439999999999</v>
      </c>
      <c r="S489" s="1">
        <f t="array" ref="S489">Профильные_системы[[#This Row],["0" НДС]]-Профильные_системы[[#This Row],["0" НДС]]*$U$1</f>
        <v>1845.87</v>
      </c>
    </row>
    <row r="490" spans="1:19" x14ac:dyDescent="0.25">
      <c r="A490" s="1" t="s">
        <v>229</v>
      </c>
      <c r="B490" s="1" t="s">
        <v>1086</v>
      </c>
      <c r="C490" s="1" t="s">
        <v>230</v>
      </c>
      <c r="D490">
        <v>2881.05</v>
      </c>
      <c r="E490">
        <v>3025.1040000000003</v>
      </c>
      <c r="F490">
        <v>2520.92</v>
      </c>
      <c r="K490" s="364">
        <f t="array" ref="K490">Профильные_системы[[#This Row],[РРЦ Без НДС]]-Профильные_системы[[#This Row],[РРЦ Без НДС]]*$N$1</f>
        <v>2881.05</v>
      </c>
      <c r="L490" s="364">
        <f t="array" ref="L490">Профильные_системы[[#This Row],[РРЦ с НДС]]-Профильные_системы[[#This Row],[РРЦ с НДС]]*$N$1</f>
        <v>3025.1040000000003</v>
      </c>
      <c r="M490" s="364">
        <f t="array" ref="M490">Профильные_системы[[#This Row],["0" НДС]]-Профильные_системы[[#This Row],["0" НДС]]*$N$1</f>
        <v>2520.92</v>
      </c>
      <c r="Q490">
        <f t="array" ref="Q490">Профильные_системы[[#This Row],[РРЦ Без НДС]]-Профильные_системы[[#This Row],[РРЦ Без НДС]]*$U$1</f>
        <v>2881.05</v>
      </c>
      <c r="R490">
        <f t="array" ref="R490">Профильные_системы[[#This Row],[РРЦ с НДС]]-Профильные_системы[[#This Row],[РРЦ с НДС]]*$U$1</f>
        <v>3025.1040000000003</v>
      </c>
      <c r="S490" s="1">
        <f t="array" ref="S490">Профильные_системы[[#This Row],["0" НДС]]-Профильные_системы[[#This Row],["0" НДС]]*$U$1</f>
        <v>2520.92</v>
      </c>
    </row>
    <row r="491" spans="1:19" x14ac:dyDescent="0.25">
      <c r="A491" s="1" t="s">
        <v>169</v>
      </c>
      <c r="B491" s="1" t="s">
        <v>1086</v>
      </c>
      <c r="C491" s="1" t="s">
        <v>170</v>
      </c>
      <c r="D491">
        <v>1022.23</v>
      </c>
      <c r="E491">
        <v>1073.3400000000001</v>
      </c>
      <c r="F491">
        <v>894.45</v>
      </c>
      <c r="K491" s="364">
        <f t="array" ref="K491">Профильные_системы[[#This Row],[РРЦ Без НДС]]-Профильные_системы[[#This Row],[РРЦ Без НДС]]*$N$1</f>
        <v>1022.23</v>
      </c>
      <c r="L491" s="364">
        <f t="array" ref="L491">Профильные_системы[[#This Row],[РРЦ с НДС]]-Профильные_системы[[#This Row],[РРЦ с НДС]]*$N$1</f>
        <v>1073.3400000000001</v>
      </c>
      <c r="M491" s="364">
        <f t="array" ref="M491">Профильные_системы[[#This Row],["0" НДС]]-Профильные_системы[[#This Row],["0" НДС]]*$N$1</f>
        <v>894.45</v>
      </c>
      <c r="Q491">
        <f t="array" ref="Q491">Профильные_системы[[#This Row],[РРЦ Без НДС]]-Профильные_системы[[#This Row],[РРЦ Без НДС]]*$U$1</f>
        <v>1022.23</v>
      </c>
      <c r="R491">
        <f t="array" ref="R491">Профильные_системы[[#This Row],[РРЦ с НДС]]-Профильные_системы[[#This Row],[РРЦ с НДС]]*$U$1</f>
        <v>1073.3400000000001</v>
      </c>
      <c r="S491" s="1">
        <f t="array" ref="S491">Профильные_системы[[#This Row],["0" НДС]]-Профильные_системы[[#This Row],["0" НДС]]*$U$1</f>
        <v>894.45</v>
      </c>
    </row>
    <row r="492" spans="1:19" x14ac:dyDescent="0.25">
      <c r="A492" s="1" t="s">
        <v>171</v>
      </c>
      <c r="B492" s="1" t="s">
        <v>25</v>
      </c>
      <c r="C492" s="1" t="s">
        <v>174</v>
      </c>
      <c r="D492">
        <v>2280.13</v>
      </c>
      <c r="E492">
        <v>2394.1320000000001</v>
      </c>
      <c r="F492">
        <v>1995.11</v>
      </c>
      <c r="K492" s="364">
        <f t="array" ref="K492">Профильные_системы[[#This Row],[РРЦ Без НДС]]-Профильные_системы[[#This Row],[РРЦ Без НДС]]*$N$1</f>
        <v>2280.13</v>
      </c>
      <c r="L492" s="364">
        <f t="array" ref="L492">Профильные_системы[[#This Row],[РРЦ с НДС]]-Профильные_системы[[#This Row],[РРЦ с НДС]]*$N$1</f>
        <v>2394.1320000000001</v>
      </c>
      <c r="M492" s="364">
        <f t="array" ref="M492">Профильные_системы[[#This Row],["0" НДС]]-Профильные_системы[[#This Row],["0" НДС]]*$N$1</f>
        <v>1995.11</v>
      </c>
      <c r="Q492">
        <f t="array" ref="Q492">Профильные_системы[[#This Row],[РРЦ Без НДС]]-Профильные_системы[[#This Row],[РРЦ Без НДС]]*$U$1</f>
        <v>2280.13</v>
      </c>
      <c r="R492">
        <f t="array" ref="R492">Профильные_системы[[#This Row],[РРЦ с НДС]]-Профильные_системы[[#This Row],[РРЦ с НДС]]*$U$1</f>
        <v>2394.1320000000001</v>
      </c>
      <c r="S492" s="1">
        <f t="array" ref="S492">Профильные_системы[[#This Row],["0" НДС]]-Профильные_системы[[#This Row],["0" НДС]]*$U$1</f>
        <v>1995.11</v>
      </c>
    </row>
    <row r="493" spans="1:19" x14ac:dyDescent="0.25">
      <c r="A493" s="1" t="s">
        <v>164</v>
      </c>
      <c r="B493" s="1" t="s">
        <v>25</v>
      </c>
      <c r="C493" s="1" t="s">
        <v>1658</v>
      </c>
      <c r="D493">
        <v>4381.8</v>
      </c>
      <c r="E493">
        <v>4600.8959999999997</v>
      </c>
      <c r="F493">
        <v>3834.08</v>
      </c>
      <c r="K493" s="364">
        <f t="array" ref="K493">Профильные_системы[[#This Row],[РРЦ Без НДС]]-Профильные_системы[[#This Row],[РРЦ Без НДС]]*$N$1</f>
        <v>4381.8</v>
      </c>
      <c r="L493" s="364">
        <f t="array" ref="L493">Профильные_системы[[#This Row],[РРЦ с НДС]]-Профильные_системы[[#This Row],[РРЦ с НДС]]*$N$1</f>
        <v>4600.8959999999997</v>
      </c>
      <c r="M493" s="364">
        <f t="array" ref="M493">Профильные_системы[[#This Row],["0" НДС]]-Профильные_системы[[#This Row],["0" НДС]]*$N$1</f>
        <v>3834.08</v>
      </c>
      <c r="Q493">
        <f t="array" ref="Q493">Профильные_системы[[#This Row],[РРЦ Без НДС]]-Профильные_системы[[#This Row],[РРЦ Без НДС]]*$U$1</f>
        <v>4381.8</v>
      </c>
      <c r="R493">
        <f t="array" ref="R493">Профильные_системы[[#This Row],[РРЦ с НДС]]-Профильные_системы[[#This Row],[РРЦ с НДС]]*$U$1</f>
        <v>4600.8959999999997</v>
      </c>
      <c r="S493" s="1">
        <f t="array" ref="S493">Профильные_системы[[#This Row],["0" НДС]]-Профильные_системы[[#This Row],["0" НДС]]*$U$1</f>
        <v>3834.08</v>
      </c>
    </row>
    <row r="494" spans="1:19" x14ac:dyDescent="0.25">
      <c r="A494" s="1" t="s">
        <v>166</v>
      </c>
      <c r="B494" s="1" t="s">
        <v>25</v>
      </c>
      <c r="C494" s="1" t="s">
        <v>1090</v>
      </c>
      <c r="D494">
        <v>1797.87</v>
      </c>
      <c r="E494">
        <v>1887.768</v>
      </c>
      <c r="F494">
        <v>1573.14</v>
      </c>
      <c r="K494" s="364">
        <f t="array" ref="K494">Профильные_системы[[#This Row],[РРЦ Без НДС]]-Профильные_системы[[#This Row],[РРЦ Без НДС]]*$N$1</f>
        <v>1797.87</v>
      </c>
      <c r="L494" s="364">
        <f t="array" ref="L494">Профильные_системы[[#This Row],[РРЦ с НДС]]-Профильные_системы[[#This Row],[РРЦ с НДС]]*$N$1</f>
        <v>1887.768</v>
      </c>
      <c r="M494" s="364">
        <f t="array" ref="M494">Профильные_системы[[#This Row],["0" НДС]]-Профильные_системы[[#This Row],["0" НДС]]*$N$1</f>
        <v>1573.14</v>
      </c>
      <c r="Q494">
        <f t="array" ref="Q494">Профильные_системы[[#This Row],[РРЦ Без НДС]]-Профильные_системы[[#This Row],[РРЦ Без НДС]]*$U$1</f>
        <v>1797.87</v>
      </c>
      <c r="R494">
        <f t="array" ref="R494">Профильные_системы[[#This Row],[РРЦ с НДС]]-Профильные_системы[[#This Row],[РРЦ с НДС]]*$U$1</f>
        <v>1887.768</v>
      </c>
      <c r="S494" s="1">
        <f t="array" ref="S494">Профильные_системы[[#This Row],["0" НДС]]-Профильные_системы[[#This Row],["0" НДС]]*$U$1</f>
        <v>1573.14</v>
      </c>
    </row>
    <row r="495" spans="1:19" x14ac:dyDescent="0.25">
      <c r="A495" s="1" t="s">
        <v>185</v>
      </c>
      <c r="B495" s="1" t="s">
        <v>25</v>
      </c>
      <c r="C495" s="1" t="s">
        <v>188</v>
      </c>
      <c r="D495">
        <v>1274.0999999999999</v>
      </c>
      <c r="E495">
        <v>1337.808</v>
      </c>
      <c r="F495">
        <v>1114.8399999999999</v>
      </c>
      <c r="K495" s="364">
        <f t="array" ref="K495">Профильные_системы[[#This Row],[РРЦ Без НДС]]-Профильные_системы[[#This Row],[РРЦ Без НДС]]*$N$1</f>
        <v>1274.0999999999999</v>
      </c>
      <c r="L495" s="364">
        <f t="array" ref="L495">Профильные_системы[[#This Row],[РРЦ с НДС]]-Профильные_системы[[#This Row],[РРЦ с НДС]]*$N$1</f>
        <v>1337.808</v>
      </c>
      <c r="M495" s="364">
        <f t="array" ref="M495">Профильные_системы[[#This Row],["0" НДС]]-Профильные_системы[[#This Row],["0" НДС]]*$N$1</f>
        <v>1114.8399999999999</v>
      </c>
      <c r="Q495">
        <f t="array" ref="Q495">Профильные_системы[[#This Row],[РРЦ Без НДС]]-Профильные_системы[[#This Row],[РРЦ Без НДС]]*$U$1</f>
        <v>1274.0999999999999</v>
      </c>
      <c r="R495">
        <f t="array" ref="R495">Профильные_системы[[#This Row],[РРЦ с НДС]]-Профильные_системы[[#This Row],[РРЦ с НДС]]*$U$1</f>
        <v>1337.808</v>
      </c>
      <c r="S495" s="1">
        <f t="array" ref="S495">Профильные_системы[[#This Row],["0" НДС]]-Профильные_системы[[#This Row],["0" НДС]]*$U$1</f>
        <v>1114.8399999999999</v>
      </c>
    </row>
    <row r="496" spans="1:19" x14ac:dyDescent="0.25">
      <c r="A496" s="1" t="s">
        <v>193</v>
      </c>
      <c r="B496" s="1" t="s">
        <v>25</v>
      </c>
      <c r="C496" s="1" t="s">
        <v>196</v>
      </c>
      <c r="D496">
        <v>2492.88</v>
      </c>
      <c r="E496">
        <v>2617.5239999999999</v>
      </c>
      <c r="F496">
        <v>2181.27</v>
      </c>
      <c r="K496" s="364">
        <f t="array" ref="K496">Профильные_системы[[#This Row],[РРЦ Без НДС]]-Профильные_системы[[#This Row],[РРЦ Без НДС]]*$N$1</f>
        <v>2492.88</v>
      </c>
      <c r="L496" s="364">
        <f t="array" ref="L496">Профильные_системы[[#This Row],[РРЦ с НДС]]-Профильные_системы[[#This Row],[РРЦ с НДС]]*$N$1</f>
        <v>2617.5239999999999</v>
      </c>
      <c r="M496" s="364">
        <f t="array" ref="M496">Профильные_системы[[#This Row],["0" НДС]]-Профильные_системы[[#This Row],["0" НДС]]*$N$1</f>
        <v>2181.27</v>
      </c>
      <c r="Q496">
        <f t="array" ref="Q496">Профильные_системы[[#This Row],[РРЦ Без НДС]]-Профильные_системы[[#This Row],[РРЦ Без НДС]]*$U$1</f>
        <v>2492.88</v>
      </c>
      <c r="R496">
        <f t="array" ref="R496">Профильные_системы[[#This Row],[РРЦ с НДС]]-Профильные_системы[[#This Row],[РРЦ с НДС]]*$U$1</f>
        <v>2617.5239999999999</v>
      </c>
      <c r="S496" s="1">
        <f t="array" ref="S496">Профильные_системы[[#This Row],["0" НДС]]-Профильные_системы[[#This Row],["0" НДС]]*$U$1</f>
        <v>2181.27</v>
      </c>
    </row>
    <row r="497" spans="1:19" x14ac:dyDescent="0.25">
      <c r="A497" s="1" t="s">
        <v>201</v>
      </c>
      <c r="B497" s="1" t="s">
        <v>25</v>
      </c>
      <c r="C497" s="1" t="s">
        <v>206</v>
      </c>
      <c r="D497">
        <v>1305.99</v>
      </c>
      <c r="E497">
        <v>1371.288</v>
      </c>
      <c r="F497">
        <v>1142.74</v>
      </c>
      <c r="K497" s="364">
        <f t="array" ref="K497">Профильные_системы[[#This Row],[РРЦ Без НДС]]-Профильные_системы[[#This Row],[РРЦ Без НДС]]*$N$1</f>
        <v>1305.99</v>
      </c>
      <c r="L497" s="364">
        <f t="array" ref="L497">Профильные_системы[[#This Row],[РРЦ с НДС]]-Профильные_системы[[#This Row],[РРЦ с НДС]]*$N$1</f>
        <v>1371.288</v>
      </c>
      <c r="M497" s="364">
        <f t="array" ref="M497">Профильные_системы[[#This Row],["0" НДС]]-Профильные_системы[[#This Row],["0" НДС]]*$N$1</f>
        <v>1142.74</v>
      </c>
      <c r="Q497">
        <f t="array" ref="Q497">Профильные_системы[[#This Row],[РРЦ Без НДС]]-Профильные_системы[[#This Row],[РРЦ Без НДС]]*$U$1</f>
        <v>1305.99</v>
      </c>
      <c r="R497">
        <f t="array" ref="R497">Профильные_системы[[#This Row],[РРЦ с НДС]]-Профильные_системы[[#This Row],[РРЦ с НДС]]*$U$1</f>
        <v>1371.288</v>
      </c>
      <c r="S497" s="1">
        <f t="array" ref="S497">Профильные_системы[[#This Row],["0" НДС]]-Профильные_системы[[#This Row],["0" НДС]]*$U$1</f>
        <v>1142.74</v>
      </c>
    </row>
    <row r="498" spans="1:19" x14ac:dyDescent="0.25">
      <c r="A498" s="1" t="s">
        <v>214</v>
      </c>
      <c r="B498" s="1" t="s">
        <v>25</v>
      </c>
      <c r="C498" s="1" t="s">
        <v>219</v>
      </c>
      <c r="D498">
        <v>989.08</v>
      </c>
      <c r="E498">
        <v>1038.54</v>
      </c>
      <c r="F498">
        <v>865.45</v>
      </c>
      <c r="K498" s="364">
        <f t="array" ref="K498">Профильные_системы[[#This Row],[РРЦ Без НДС]]-Профильные_системы[[#This Row],[РРЦ Без НДС]]*$N$1</f>
        <v>989.08</v>
      </c>
      <c r="L498" s="364">
        <f t="array" ref="L498">Профильные_системы[[#This Row],[РРЦ с НДС]]-Профильные_системы[[#This Row],[РРЦ с НДС]]*$N$1</f>
        <v>1038.54</v>
      </c>
      <c r="M498" s="364">
        <f t="array" ref="M498">Профильные_системы[[#This Row],["0" НДС]]-Профильные_системы[[#This Row],["0" НДС]]*$N$1</f>
        <v>865.45</v>
      </c>
      <c r="Q498">
        <f t="array" ref="Q498">Профильные_системы[[#This Row],[РРЦ Без НДС]]-Профильные_системы[[#This Row],[РРЦ Без НДС]]*$U$1</f>
        <v>989.08</v>
      </c>
      <c r="R498">
        <f t="array" ref="R498">Профильные_системы[[#This Row],[РРЦ с НДС]]-Профильные_системы[[#This Row],[РРЦ с НДС]]*$U$1</f>
        <v>1038.54</v>
      </c>
      <c r="S498" s="1">
        <f t="array" ref="S498">Профильные_системы[[#This Row],["0" НДС]]-Профильные_системы[[#This Row],["0" НДС]]*$U$1</f>
        <v>865.45</v>
      </c>
    </row>
    <row r="499" spans="1:19" x14ac:dyDescent="0.25">
      <c r="A499" s="1" t="s">
        <v>171</v>
      </c>
      <c r="B499" s="1" t="s">
        <v>38</v>
      </c>
      <c r="C499" s="1" t="s">
        <v>175</v>
      </c>
      <c r="D499">
        <v>2052.12</v>
      </c>
      <c r="E499">
        <v>2154.732</v>
      </c>
      <c r="F499">
        <v>1795.61</v>
      </c>
      <c r="K499" s="364">
        <f t="array" ref="K499">Профильные_системы[[#This Row],[РРЦ Без НДС]]-Профильные_системы[[#This Row],[РРЦ Без НДС]]*$N$1</f>
        <v>2052.12</v>
      </c>
      <c r="L499" s="364">
        <f t="array" ref="L499">Профильные_системы[[#This Row],[РРЦ с НДС]]-Профильные_системы[[#This Row],[РРЦ с НДС]]*$N$1</f>
        <v>2154.732</v>
      </c>
      <c r="M499" s="364">
        <f t="array" ref="M499">Профильные_системы[[#This Row],["0" НДС]]-Профильные_системы[[#This Row],["0" НДС]]*$N$1</f>
        <v>1795.61</v>
      </c>
      <c r="Q499">
        <f t="array" ref="Q499">Профильные_системы[[#This Row],[РРЦ Без НДС]]-Профильные_системы[[#This Row],[РРЦ Без НДС]]*$U$1</f>
        <v>2052.12</v>
      </c>
      <c r="R499">
        <f t="array" ref="R499">Профильные_системы[[#This Row],[РРЦ с НДС]]-Профильные_системы[[#This Row],[РРЦ с НДС]]*$U$1</f>
        <v>2154.732</v>
      </c>
      <c r="S499" s="1">
        <f t="array" ref="S499">Профильные_системы[[#This Row],["0" НДС]]-Профильные_системы[[#This Row],["0" НДС]]*$U$1</f>
        <v>1795.61</v>
      </c>
    </row>
    <row r="500" spans="1:19" x14ac:dyDescent="0.25">
      <c r="A500" s="1" t="s">
        <v>164</v>
      </c>
      <c r="B500" s="1" t="s">
        <v>38</v>
      </c>
      <c r="C500" s="1" t="s">
        <v>1659</v>
      </c>
      <c r="D500">
        <v>3943.62</v>
      </c>
      <c r="E500">
        <v>4140.8040000000001</v>
      </c>
      <c r="F500">
        <v>3450.67</v>
      </c>
      <c r="K500" s="364">
        <f t="array" ref="K500">Профильные_системы[[#This Row],[РРЦ Без НДС]]-Профильные_системы[[#This Row],[РРЦ Без НДС]]*$N$1</f>
        <v>3943.62</v>
      </c>
      <c r="L500" s="364">
        <f t="array" ref="L500">Профильные_системы[[#This Row],[РРЦ с НДС]]-Профильные_системы[[#This Row],[РРЦ с НДС]]*$N$1</f>
        <v>4140.8040000000001</v>
      </c>
      <c r="M500" s="364">
        <f t="array" ref="M500">Профильные_системы[[#This Row],["0" НДС]]-Профильные_системы[[#This Row],["0" НДС]]*$N$1</f>
        <v>3450.67</v>
      </c>
      <c r="Q500">
        <f t="array" ref="Q500">Профильные_системы[[#This Row],[РРЦ Без НДС]]-Профильные_системы[[#This Row],[РРЦ Без НДС]]*$U$1</f>
        <v>3943.62</v>
      </c>
      <c r="R500">
        <f t="array" ref="R500">Профильные_системы[[#This Row],[РРЦ с НДС]]-Профильные_системы[[#This Row],[РРЦ с НДС]]*$U$1</f>
        <v>4140.8040000000001</v>
      </c>
      <c r="S500" s="1">
        <f t="array" ref="S500">Профильные_системы[[#This Row],["0" НДС]]-Профильные_системы[[#This Row],["0" НДС]]*$U$1</f>
        <v>3450.67</v>
      </c>
    </row>
    <row r="501" spans="1:19" x14ac:dyDescent="0.25">
      <c r="A501" s="1" t="s">
        <v>166</v>
      </c>
      <c r="B501" s="1" t="s">
        <v>38</v>
      </c>
      <c r="C501" s="1" t="s">
        <v>1091</v>
      </c>
      <c r="D501">
        <v>1618.08</v>
      </c>
      <c r="E501">
        <v>1698.9839999999999</v>
      </c>
      <c r="F501">
        <v>1415.82</v>
      </c>
      <c r="K501" s="364">
        <f t="array" ref="K501">Профильные_системы[[#This Row],[РРЦ Без НДС]]-Профильные_системы[[#This Row],[РРЦ Без НДС]]*$N$1</f>
        <v>1618.08</v>
      </c>
      <c r="L501" s="364">
        <f t="array" ref="L501">Профильные_системы[[#This Row],[РРЦ с НДС]]-Профильные_системы[[#This Row],[РРЦ с НДС]]*$N$1</f>
        <v>1698.9839999999999</v>
      </c>
      <c r="M501" s="364">
        <f t="array" ref="M501">Профильные_системы[[#This Row],["0" НДС]]-Профильные_системы[[#This Row],["0" НДС]]*$N$1</f>
        <v>1415.82</v>
      </c>
      <c r="Q501">
        <f t="array" ref="Q501">Профильные_системы[[#This Row],[РРЦ Без НДС]]-Профильные_системы[[#This Row],[РРЦ Без НДС]]*$U$1</f>
        <v>1618.08</v>
      </c>
      <c r="R501">
        <f t="array" ref="R501">Профильные_системы[[#This Row],[РРЦ с НДС]]-Профильные_системы[[#This Row],[РРЦ с НДС]]*$U$1</f>
        <v>1698.9839999999999</v>
      </c>
      <c r="S501" s="1">
        <f t="array" ref="S501">Профильные_системы[[#This Row],["0" НДС]]-Профильные_системы[[#This Row],["0" НДС]]*$U$1</f>
        <v>1415.82</v>
      </c>
    </row>
    <row r="502" spans="1:19" x14ac:dyDescent="0.25">
      <c r="A502" s="1" t="s">
        <v>185</v>
      </c>
      <c r="B502" s="1" t="s">
        <v>38</v>
      </c>
      <c r="C502" s="1" t="s">
        <v>189</v>
      </c>
      <c r="D502">
        <v>1146.69</v>
      </c>
      <c r="E502">
        <v>1204.02</v>
      </c>
      <c r="F502">
        <v>1003.35</v>
      </c>
      <c r="K502" s="364">
        <f t="array" ref="K502">Профильные_системы[[#This Row],[РРЦ Без НДС]]-Профильные_системы[[#This Row],[РРЦ Без НДС]]*$N$1</f>
        <v>1146.69</v>
      </c>
      <c r="L502" s="364">
        <f t="array" ref="L502">Профильные_системы[[#This Row],[РРЦ с НДС]]-Профильные_системы[[#This Row],[РРЦ с НДС]]*$N$1</f>
        <v>1204.02</v>
      </c>
      <c r="M502" s="364">
        <f t="array" ref="M502">Профильные_системы[[#This Row],["0" НДС]]-Профильные_системы[[#This Row],["0" НДС]]*$N$1</f>
        <v>1003.35</v>
      </c>
      <c r="Q502">
        <f t="array" ref="Q502">Профильные_системы[[#This Row],[РРЦ Без НДС]]-Профильные_системы[[#This Row],[РРЦ Без НДС]]*$U$1</f>
        <v>1146.69</v>
      </c>
      <c r="R502">
        <f t="array" ref="R502">Профильные_системы[[#This Row],[РРЦ с НДС]]-Профильные_системы[[#This Row],[РРЦ с НДС]]*$U$1</f>
        <v>1204.02</v>
      </c>
      <c r="S502" s="1">
        <f t="array" ref="S502">Профильные_системы[[#This Row],["0" НДС]]-Профильные_системы[[#This Row],["0" НДС]]*$U$1</f>
        <v>1003.35</v>
      </c>
    </row>
    <row r="503" spans="1:19" x14ac:dyDescent="0.25">
      <c r="A503" s="1" t="s">
        <v>193</v>
      </c>
      <c r="B503" s="1" t="s">
        <v>38</v>
      </c>
      <c r="C503" s="1" t="s">
        <v>197</v>
      </c>
      <c r="D503">
        <v>2243.59</v>
      </c>
      <c r="E503">
        <v>2355.768</v>
      </c>
      <c r="F503">
        <v>1963.14</v>
      </c>
      <c r="K503" s="364">
        <f t="array" ref="K503">Профильные_системы[[#This Row],[РРЦ Без НДС]]-Профильные_системы[[#This Row],[РРЦ Без НДС]]*$N$1</f>
        <v>2243.59</v>
      </c>
      <c r="L503" s="364">
        <f t="array" ref="L503">Профильные_системы[[#This Row],[РРЦ с НДС]]-Профильные_системы[[#This Row],[РРЦ с НДС]]*$N$1</f>
        <v>2355.768</v>
      </c>
      <c r="M503" s="364">
        <f t="array" ref="M503">Профильные_системы[[#This Row],["0" НДС]]-Профильные_системы[[#This Row],["0" НДС]]*$N$1</f>
        <v>1963.14</v>
      </c>
      <c r="Q503">
        <f t="array" ref="Q503">Профильные_системы[[#This Row],[РРЦ Без НДС]]-Профильные_системы[[#This Row],[РРЦ Без НДС]]*$U$1</f>
        <v>2243.59</v>
      </c>
      <c r="R503">
        <f t="array" ref="R503">Профильные_системы[[#This Row],[РРЦ с НДС]]-Профильные_системы[[#This Row],[РРЦ с НДС]]*$U$1</f>
        <v>2355.768</v>
      </c>
      <c r="S503" s="1">
        <f t="array" ref="S503">Профильные_системы[[#This Row],["0" НДС]]-Профильные_системы[[#This Row],["0" НДС]]*$U$1</f>
        <v>1963.14</v>
      </c>
    </row>
    <row r="504" spans="1:19" x14ac:dyDescent="0.25">
      <c r="A504" s="1" t="s">
        <v>201</v>
      </c>
      <c r="B504" s="1" t="s">
        <v>38</v>
      </c>
      <c r="C504" s="1" t="s">
        <v>207</v>
      </c>
      <c r="D504">
        <v>1175.3900000000001</v>
      </c>
      <c r="E504">
        <v>1234.164</v>
      </c>
      <c r="F504">
        <v>1028.47</v>
      </c>
      <c r="K504" s="364">
        <f t="array" ref="K504">Профильные_системы[[#This Row],[РРЦ Без НДС]]-Профильные_системы[[#This Row],[РРЦ Без НДС]]*$N$1</f>
        <v>1175.3900000000001</v>
      </c>
      <c r="L504" s="364">
        <f t="array" ref="L504">Профильные_системы[[#This Row],[РРЦ с НДС]]-Профильные_системы[[#This Row],[РРЦ с НДС]]*$N$1</f>
        <v>1234.164</v>
      </c>
      <c r="M504" s="364">
        <f t="array" ref="M504">Профильные_системы[[#This Row],["0" НДС]]-Профильные_системы[[#This Row],["0" НДС]]*$N$1</f>
        <v>1028.47</v>
      </c>
      <c r="Q504">
        <f t="array" ref="Q504">Профильные_системы[[#This Row],[РРЦ Без НДС]]-Профильные_системы[[#This Row],[РРЦ Без НДС]]*$U$1</f>
        <v>1175.3900000000001</v>
      </c>
      <c r="R504">
        <f t="array" ref="R504">Профильные_системы[[#This Row],[РРЦ с НДС]]-Профильные_системы[[#This Row],[РРЦ с НДС]]*$U$1</f>
        <v>1234.164</v>
      </c>
      <c r="S504" s="1">
        <f t="array" ref="S504">Профильные_системы[[#This Row],["0" НДС]]-Профильные_системы[[#This Row],["0" НДС]]*$U$1</f>
        <v>1028.47</v>
      </c>
    </row>
    <row r="505" spans="1:19" x14ac:dyDescent="0.25">
      <c r="A505" s="1" t="s">
        <v>214</v>
      </c>
      <c r="B505" s="1" t="s">
        <v>38</v>
      </c>
      <c r="C505" s="1" t="s">
        <v>220</v>
      </c>
      <c r="D505">
        <v>890.17</v>
      </c>
      <c r="E505">
        <v>934.68</v>
      </c>
      <c r="F505">
        <v>778.9</v>
      </c>
      <c r="K505" s="364">
        <f t="array" ref="K505">Профильные_системы[[#This Row],[РРЦ Без НДС]]-Профильные_системы[[#This Row],[РРЦ Без НДС]]*$N$1</f>
        <v>890.17</v>
      </c>
      <c r="L505" s="364">
        <f t="array" ref="L505">Профильные_системы[[#This Row],[РРЦ с НДС]]-Профильные_системы[[#This Row],[РРЦ с НДС]]*$N$1</f>
        <v>934.68</v>
      </c>
      <c r="M505" s="364">
        <f t="array" ref="M505">Профильные_системы[[#This Row],["0" НДС]]-Профильные_системы[[#This Row],["0" НДС]]*$N$1</f>
        <v>778.9</v>
      </c>
      <c r="Q505">
        <f t="array" ref="Q505">Профильные_системы[[#This Row],[РРЦ Без НДС]]-Профильные_системы[[#This Row],[РРЦ Без НДС]]*$U$1</f>
        <v>890.17</v>
      </c>
      <c r="R505">
        <f t="array" ref="R505">Профильные_системы[[#This Row],[РРЦ с НДС]]-Профильные_системы[[#This Row],[РРЦ с НДС]]*$U$1</f>
        <v>934.68</v>
      </c>
      <c r="S505" s="1">
        <f t="array" ref="S505">Профильные_системы[[#This Row],["0" НДС]]-Профильные_системы[[#This Row],["0" НДС]]*$U$1</f>
        <v>778.9</v>
      </c>
    </row>
    <row r="506" spans="1:19" x14ac:dyDescent="0.25">
      <c r="A506" s="1" t="s">
        <v>171</v>
      </c>
      <c r="B506" s="1" t="s">
        <v>1087</v>
      </c>
      <c r="C506" s="1" t="s">
        <v>176</v>
      </c>
      <c r="D506">
        <v>2052.12</v>
      </c>
      <c r="E506">
        <v>2154.732</v>
      </c>
      <c r="F506">
        <v>1795.61</v>
      </c>
      <c r="K506" s="364">
        <f t="array" ref="K506">Профильные_системы[[#This Row],[РРЦ Без НДС]]-Профильные_системы[[#This Row],[РРЦ Без НДС]]*$N$1</f>
        <v>2052.12</v>
      </c>
      <c r="L506" s="364">
        <f t="array" ref="L506">Профильные_системы[[#This Row],[РРЦ с НДС]]-Профильные_системы[[#This Row],[РРЦ с НДС]]*$N$1</f>
        <v>2154.732</v>
      </c>
      <c r="M506" s="364">
        <f t="array" ref="M506">Профильные_системы[[#This Row],["0" НДС]]-Профильные_системы[[#This Row],["0" НДС]]*$N$1</f>
        <v>1795.61</v>
      </c>
      <c r="Q506">
        <f t="array" ref="Q506">Профильные_системы[[#This Row],[РРЦ Без НДС]]-Профильные_системы[[#This Row],[РРЦ Без НДС]]*$U$1</f>
        <v>2052.12</v>
      </c>
      <c r="R506">
        <f t="array" ref="R506">Профильные_системы[[#This Row],[РРЦ с НДС]]-Профильные_системы[[#This Row],[РРЦ с НДС]]*$U$1</f>
        <v>2154.732</v>
      </c>
      <c r="S506" s="1">
        <f t="array" ref="S506">Профильные_системы[[#This Row],["0" НДС]]-Профильные_системы[[#This Row],["0" НДС]]*$U$1</f>
        <v>1795.61</v>
      </c>
    </row>
    <row r="507" spans="1:19" x14ac:dyDescent="0.25">
      <c r="A507" s="1" t="s">
        <v>164</v>
      </c>
      <c r="B507" s="1" t="s">
        <v>1087</v>
      </c>
      <c r="C507" s="1" t="s">
        <v>165</v>
      </c>
      <c r="D507">
        <v>4381.8</v>
      </c>
      <c r="E507">
        <v>4600.8959999999997</v>
      </c>
      <c r="F507">
        <v>3834.08</v>
      </c>
      <c r="K507" s="364">
        <f t="array" ref="K507">Профильные_системы[[#This Row],[РРЦ Без НДС]]-Профильные_системы[[#This Row],[РРЦ Без НДС]]*$N$1</f>
        <v>4381.8</v>
      </c>
      <c r="L507" s="364">
        <f t="array" ref="L507">Профильные_системы[[#This Row],[РРЦ с НДС]]-Профильные_системы[[#This Row],[РРЦ с НДС]]*$N$1</f>
        <v>4600.8959999999997</v>
      </c>
      <c r="M507" s="364">
        <f t="array" ref="M507">Профильные_системы[[#This Row],["0" НДС]]-Профильные_системы[[#This Row],["0" НДС]]*$N$1</f>
        <v>3834.08</v>
      </c>
      <c r="Q507">
        <f t="array" ref="Q507">Профильные_системы[[#This Row],[РРЦ Без НДС]]-Профильные_системы[[#This Row],[РРЦ Без НДС]]*$U$1</f>
        <v>4381.8</v>
      </c>
      <c r="R507">
        <f t="array" ref="R507">Профильные_системы[[#This Row],[РРЦ с НДС]]-Профильные_системы[[#This Row],[РРЦ с НДС]]*$U$1</f>
        <v>4600.8959999999997</v>
      </c>
      <c r="S507" s="1">
        <f t="array" ref="S507">Профильные_системы[[#This Row],["0" НДС]]-Профильные_системы[[#This Row],["0" НДС]]*$U$1</f>
        <v>3834.08</v>
      </c>
    </row>
    <row r="508" spans="1:19" x14ac:dyDescent="0.25">
      <c r="A508" s="1" t="s">
        <v>166</v>
      </c>
      <c r="B508" s="1" t="s">
        <v>1087</v>
      </c>
      <c r="C508" s="1" t="s">
        <v>1092</v>
      </c>
      <c r="D508">
        <v>1618.08</v>
      </c>
      <c r="E508">
        <v>1698.9839999999999</v>
      </c>
      <c r="F508">
        <v>1415.82</v>
      </c>
      <c r="K508" s="364">
        <f t="array" ref="K508">Профильные_системы[[#This Row],[РРЦ Без НДС]]-Профильные_системы[[#This Row],[РРЦ Без НДС]]*$N$1</f>
        <v>1618.08</v>
      </c>
      <c r="L508" s="364">
        <f t="array" ref="L508">Профильные_системы[[#This Row],[РРЦ с НДС]]-Профильные_системы[[#This Row],[РРЦ с НДС]]*$N$1</f>
        <v>1698.9839999999999</v>
      </c>
      <c r="M508" s="364">
        <f t="array" ref="M508">Профильные_системы[[#This Row],["0" НДС]]-Профильные_системы[[#This Row],["0" НДС]]*$N$1</f>
        <v>1415.82</v>
      </c>
      <c r="Q508">
        <f t="array" ref="Q508">Профильные_системы[[#This Row],[РРЦ Без НДС]]-Профильные_системы[[#This Row],[РРЦ Без НДС]]*$U$1</f>
        <v>1618.08</v>
      </c>
      <c r="R508">
        <f t="array" ref="R508">Профильные_системы[[#This Row],[РРЦ с НДС]]-Профильные_системы[[#This Row],[РРЦ с НДС]]*$U$1</f>
        <v>1698.9839999999999</v>
      </c>
      <c r="S508" s="1">
        <f t="array" ref="S508">Профильные_системы[[#This Row],["0" НДС]]-Профильные_системы[[#This Row],["0" НДС]]*$U$1</f>
        <v>1415.82</v>
      </c>
    </row>
    <row r="509" spans="1:19" x14ac:dyDescent="0.25">
      <c r="A509" s="1" t="s">
        <v>185</v>
      </c>
      <c r="B509" s="1" t="s">
        <v>1087</v>
      </c>
      <c r="C509" s="1" t="s">
        <v>190</v>
      </c>
      <c r="D509">
        <v>1146.69</v>
      </c>
      <c r="E509">
        <v>1204.02</v>
      </c>
      <c r="F509">
        <v>1003.35</v>
      </c>
      <c r="K509" s="364">
        <f t="array" ref="K509">Профильные_системы[[#This Row],[РРЦ Без НДС]]-Профильные_системы[[#This Row],[РРЦ Без НДС]]*$N$1</f>
        <v>1146.69</v>
      </c>
      <c r="L509" s="364">
        <f t="array" ref="L509">Профильные_системы[[#This Row],[РРЦ с НДС]]-Профильные_системы[[#This Row],[РРЦ с НДС]]*$N$1</f>
        <v>1204.02</v>
      </c>
      <c r="M509" s="364">
        <f t="array" ref="M509">Профильные_системы[[#This Row],["0" НДС]]-Профильные_системы[[#This Row],["0" НДС]]*$N$1</f>
        <v>1003.35</v>
      </c>
      <c r="Q509">
        <f t="array" ref="Q509">Профильные_системы[[#This Row],[РРЦ Без НДС]]-Профильные_системы[[#This Row],[РРЦ Без НДС]]*$U$1</f>
        <v>1146.69</v>
      </c>
      <c r="R509">
        <f t="array" ref="R509">Профильные_системы[[#This Row],[РРЦ с НДС]]-Профильные_системы[[#This Row],[РРЦ с НДС]]*$U$1</f>
        <v>1204.02</v>
      </c>
      <c r="S509" s="1">
        <f t="array" ref="S509">Профильные_системы[[#This Row],["0" НДС]]-Профильные_системы[[#This Row],["0" НДС]]*$U$1</f>
        <v>1003.35</v>
      </c>
    </row>
    <row r="510" spans="1:19" x14ac:dyDescent="0.25">
      <c r="A510" s="1" t="s">
        <v>193</v>
      </c>
      <c r="B510" s="1" t="s">
        <v>1087</v>
      </c>
      <c r="C510" s="1" t="s">
        <v>198</v>
      </c>
      <c r="D510">
        <v>2243.59</v>
      </c>
      <c r="E510">
        <v>2355.768</v>
      </c>
      <c r="F510">
        <v>1963.14</v>
      </c>
      <c r="K510" s="364">
        <f t="array" ref="K510">Профильные_системы[[#This Row],[РРЦ Без НДС]]-Профильные_системы[[#This Row],[РРЦ Без НДС]]*$N$1</f>
        <v>2243.59</v>
      </c>
      <c r="L510" s="364">
        <f t="array" ref="L510">Профильные_системы[[#This Row],[РРЦ с НДС]]-Профильные_системы[[#This Row],[РРЦ с НДС]]*$N$1</f>
        <v>2355.768</v>
      </c>
      <c r="M510" s="364">
        <f t="array" ref="M510">Профильные_системы[[#This Row],["0" НДС]]-Профильные_системы[[#This Row],["0" НДС]]*$N$1</f>
        <v>1963.14</v>
      </c>
      <c r="Q510">
        <f t="array" ref="Q510">Профильные_системы[[#This Row],[РРЦ Без НДС]]-Профильные_системы[[#This Row],[РРЦ Без НДС]]*$U$1</f>
        <v>2243.59</v>
      </c>
      <c r="R510">
        <f t="array" ref="R510">Профильные_системы[[#This Row],[РРЦ с НДС]]-Профильные_системы[[#This Row],[РРЦ с НДС]]*$U$1</f>
        <v>2355.768</v>
      </c>
      <c r="S510" s="1">
        <f t="array" ref="S510">Профильные_системы[[#This Row],["0" НДС]]-Профильные_системы[[#This Row],["0" НДС]]*$U$1</f>
        <v>1963.14</v>
      </c>
    </row>
    <row r="511" spans="1:19" x14ac:dyDescent="0.25">
      <c r="A511" s="1" t="s">
        <v>201</v>
      </c>
      <c r="B511" s="1" t="s">
        <v>1087</v>
      </c>
      <c r="C511" s="1" t="s">
        <v>208</v>
      </c>
      <c r="D511">
        <v>1175.3900000000001</v>
      </c>
      <c r="E511">
        <v>1234.164</v>
      </c>
      <c r="F511">
        <v>1028.47</v>
      </c>
      <c r="K511" s="364">
        <f t="array" ref="K511">Профильные_системы[[#This Row],[РРЦ Без НДС]]-Профильные_системы[[#This Row],[РРЦ Без НДС]]*$N$1</f>
        <v>1175.3900000000001</v>
      </c>
      <c r="L511" s="364">
        <f t="array" ref="L511">Профильные_системы[[#This Row],[РРЦ с НДС]]-Профильные_системы[[#This Row],[РРЦ с НДС]]*$N$1</f>
        <v>1234.164</v>
      </c>
      <c r="M511" s="364">
        <f t="array" ref="M511">Профильные_системы[[#This Row],["0" НДС]]-Профильные_системы[[#This Row],["0" НДС]]*$N$1</f>
        <v>1028.47</v>
      </c>
      <c r="Q511">
        <f t="array" ref="Q511">Профильные_системы[[#This Row],[РРЦ Без НДС]]-Профильные_системы[[#This Row],[РРЦ Без НДС]]*$U$1</f>
        <v>1175.3900000000001</v>
      </c>
      <c r="R511">
        <f t="array" ref="R511">Профильные_системы[[#This Row],[РРЦ с НДС]]-Профильные_системы[[#This Row],[РРЦ с НДС]]*$U$1</f>
        <v>1234.164</v>
      </c>
      <c r="S511" s="1">
        <f t="array" ref="S511">Профильные_системы[[#This Row],["0" НДС]]-Профильные_системы[[#This Row],["0" НДС]]*$U$1</f>
        <v>1028.47</v>
      </c>
    </row>
    <row r="512" spans="1:19" x14ac:dyDescent="0.25">
      <c r="A512" s="1" t="s">
        <v>214</v>
      </c>
      <c r="B512" s="1" t="s">
        <v>1087</v>
      </c>
      <c r="C512" s="1" t="s">
        <v>221</v>
      </c>
      <c r="D512">
        <v>890.17</v>
      </c>
      <c r="E512">
        <v>934.68</v>
      </c>
      <c r="F512">
        <v>778.9</v>
      </c>
      <c r="K512" s="364">
        <f t="array" ref="K512">Профильные_системы[[#This Row],[РРЦ Без НДС]]-Профильные_системы[[#This Row],[РРЦ Без НДС]]*$N$1</f>
        <v>890.17</v>
      </c>
      <c r="L512" s="364">
        <f t="array" ref="L512">Профильные_системы[[#This Row],[РРЦ с НДС]]-Профильные_системы[[#This Row],[РРЦ с НДС]]*$N$1</f>
        <v>934.68</v>
      </c>
      <c r="M512" s="364">
        <f t="array" ref="M512">Профильные_системы[[#This Row],["0" НДС]]-Профильные_системы[[#This Row],["0" НДС]]*$N$1</f>
        <v>778.9</v>
      </c>
      <c r="Q512">
        <f t="array" ref="Q512">Профильные_системы[[#This Row],[РРЦ Без НДС]]-Профильные_системы[[#This Row],[РРЦ Без НДС]]*$U$1</f>
        <v>890.17</v>
      </c>
      <c r="R512">
        <f t="array" ref="R512">Профильные_системы[[#This Row],[РРЦ с НДС]]-Профильные_системы[[#This Row],[РРЦ с НДС]]*$U$1</f>
        <v>934.68</v>
      </c>
      <c r="S512" s="1">
        <f t="array" ref="S512">Профильные_системы[[#This Row],["0" НДС]]-Профильные_системы[[#This Row],["0" НДС]]*$U$1</f>
        <v>778.9</v>
      </c>
    </row>
    <row r="513" spans="1:19" x14ac:dyDescent="0.25">
      <c r="A513" s="1" t="s">
        <v>171</v>
      </c>
      <c r="B513" s="1" t="s">
        <v>31</v>
      </c>
      <c r="C513" s="1" t="s">
        <v>177</v>
      </c>
      <c r="D513">
        <v>2052.12</v>
      </c>
      <c r="E513">
        <v>2154.732</v>
      </c>
      <c r="F513">
        <v>1795.61</v>
      </c>
      <c r="K513" s="364">
        <f t="array" ref="K513">Профильные_системы[[#This Row],[РРЦ Без НДС]]-Профильные_системы[[#This Row],[РРЦ Без НДС]]*$N$1</f>
        <v>2052.12</v>
      </c>
      <c r="L513" s="364">
        <f t="array" ref="L513">Профильные_системы[[#This Row],[РРЦ с НДС]]-Профильные_системы[[#This Row],[РРЦ с НДС]]*$N$1</f>
        <v>2154.732</v>
      </c>
      <c r="M513" s="364">
        <f t="array" ref="M513">Профильные_системы[[#This Row],["0" НДС]]-Профильные_системы[[#This Row],["0" НДС]]*$N$1</f>
        <v>1795.61</v>
      </c>
      <c r="Q513">
        <f t="array" ref="Q513">Профильные_системы[[#This Row],[РРЦ Без НДС]]-Профильные_системы[[#This Row],[РРЦ Без НДС]]*$U$1</f>
        <v>2052.12</v>
      </c>
      <c r="R513">
        <f t="array" ref="R513">Профильные_системы[[#This Row],[РРЦ с НДС]]-Профильные_системы[[#This Row],[РРЦ с НДС]]*$U$1</f>
        <v>2154.732</v>
      </c>
      <c r="S513" s="1">
        <f t="array" ref="S513">Профильные_системы[[#This Row],["0" НДС]]-Профильные_системы[[#This Row],["0" НДС]]*$U$1</f>
        <v>1795.61</v>
      </c>
    </row>
    <row r="514" spans="1:19" x14ac:dyDescent="0.25">
      <c r="A514" s="1" t="s">
        <v>164</v>
      </c>
      <c r="B514" s="1" t="s">
        <v>31</v>
      </c>
      <c r="C514" s="1" t="s">
        <v>1660</v>
      </c>
      <c r="D514">
        <v>3943.62</v>
      </c>
      <c r="E514">
        <v>4140.8040000000001</v>
      </c>
      <c r="F514">
        <v>3450.67</v>
      </c>
      <c r="K514" s="364">
        <f t="array" ref="K514">Профильные_системы[[#This Row],[РРЦ Без НДС]]-Профильные_системы[[#This Row],[РРЦ Без НДС]]*$N$1</f>
        <v>3943.62</v>
      </c>
      <c r="L514" s="364">
        <f t="array" ref="L514">Профильные_системы[[#This Row],[РРЦ с НДС]]-Профильные_системы[[#This Row],[РРЦ с НДС]]*$N$1</f>
        <v>4140.8040000000001</v>
      </c>
      <c r="M514" s="364">
        <f t="array" ref="M514">Профильные_системы[[#This Row],["0" НДС]]-Профильные_системы[[#This Row],["0" НДС]]*$N$1</f>
        <v>3450.67</v>
      </c>
      <c r="Q514">
        <f t="array" ref="Q514">Профильные_системы[[#This Row],[РРЦ Без НДС]]-Профильные_системы[[#This Row],[РРЦ Без НДС]]*$U$1</f>
        <v>3943.62</v>
      </c>
      <c r="R514">
        <f t="array" ref="R514">Профильные_системы[[#This Row],[РРЦ с НДС]]-Профильные_системы[[#This Row],[РРЦ с НДС]]*$U$1</f>
        <v>4140.8040000000001</v>
      </c>
      <c r="S514" s="1">
        <f t="array" ref="S514">Профильные_системы[[#This Row],["0" НДС]]-Профильные_системы[[#This Row],["0" НДС]]*$U$1</f>
        <v>3450.67</v>
      </c>
    </row>
    <row r="515" spans="1:19" x14ac:dyDescent="0.25">
      <c r="A515" s="1" t="s">
        <v>166</v>
      </c>
      <c r="B515" s="1" t="s">
        <v>31</v>
      </c>
      <c r="C515" s="1" t="s">
        <v>1093</v>
      </c>
      <c r="D515">
        <v>1618.08</v>
      </c>
      <c r="E515">
        <v>1698.9839999999999</v>
      </c>
      <c r="F515">
        <v>1415.82</v>
      </c>
      <c r="K515" s="364">
        <f t="array" ref="K515">Профильные_системы[[#This Row],[РРЦ Без НДС]]-Профильные_системы[[#This Row],[РРЦ Без НДС]]*$N$1</f>
        <v>1618.08</v>
      </c>
      <c r="L515" s="364">
        <f t="array" ref="L515">Профильные_системы[[#This Row],[РРЦ с НДС]]-Профильные_системы[[#This Row],[РРЦ с НДС]]*$N$1</f>
        <v>1698.9839999999999</v>
      </c>
      <c r="M515" s="364">
        <f t="array" ref="M515">Профильные_системы[[#This Row],["0" НДС]]-Профильные_системы[[#This Row],["0" НДС]]*$N$1</f>
        <v>1415.82</v>
      </c>
      <c r="Q515">
        <f t="array" ref="Q515">Профильные_системы[[#This Row],[РРЦ Без НДС]]-Профильные_системы[[#This Row],[РРЦ Без НДС]]*$U$1</f>
        <v>1618.08</v>
      </c>
      <c r="R515">
        <f t="array" ref="R515">Профильные_системы[[#This Row],[РРЦ с НДС]]-Профильные_системы[[#This Row],[РРЦ с НДС]]*$U$1</f>
        <v>1698.9839999999999</v>
      </c>
      <c r="S515" s="1">
        <f t="array" ref="S515">Профильные_системы[[#This Row],["0" НДС]]-Профильные_системы[[#This Row],["0" НДС]]*$U$1</f>
        <v>1415.82</v>
      </c>
    </row>
    <row r="516" spans="1:19" x14ac:dyDescent="0.25">
      <c r="A516" s="1" t="s">
        <v>185</v>
      </c>
      <c r="B516" s="1" t="s">
        <v>31</v>
      </c>
      <c r="C516" s="1" t="s">
        <v>191</v>
      </c>
      <c r="D516">
        <v>1146.69</v>
      </c>
      <c r="E516">
        <v>1204.02</v>
      </c>
      <c r="F516">
        <v>1003.35</v>
      </c>
      <c r="K516" s="364">
        <f t="array" ref="K516">Профильные_системы[[#This Row],[РРЦ Без НДС]]-Профильные_системы[[#This Row],[РРЦ Без НДС]]*$N$1</f>
        <v>1146.69</v>
      </c>
      <c r="L516" s="364">
        <f t="array" ref="L516">Профильные_системы[[#This Row],[РРЦ с НДС]]-Профильные_системы[[#This Row],[РРЦ с НДС]]*$N$1</f>
        <v>1204.02</v>
      </c>
      <c r="M516" s="364">
        <f t="array" ref="M516">Профильные_системы[[#This Row],["0" НДС]]-Профильные_системы[[#This Row],["0" НДС]]*$N$1</f>
        <v>1003.35</v>
      </c>
      <c r="Q516">
        <f t="array" ref="Q516">Профильные_системы[[#This Row],[РРЦ Без НДС]]-Профильные_системы[[#This Row],[РРЦ Без НДС]]*$U$1</f>
        <v>1146.69</v>
      </c>
      <c r="R516">
        <f t="array" ref="R516">Профильные_системы[[#This Row],[РРЦ с НДС]]-Профильные_системы[[#This Row],[РРЦ с НДС]]*$U$1</f>
        <v>1204.02</v>
      </c>
      <c r="S516" s="1">
        <f t="array" ref="S516">Профильные_системы[[#This Row],["0" НДС]]-Профильные_системы[[#This Row],["0" НДС]]*$U$1</f>
        <v>1003.35</v>
      </c>
    </row>
    <row r="517" spans="1:19" x14ac:dyDescent="0.25">
      <c r="A517" s="1" t="s">
        <v>193</v>
      </c>
      <c r="B517" s="1" t="s">
        <v>31</v>
      </c>
      <c r="C517" s="1" t="s">
        <v>199</v>
      </c>
      <c r="D517">
        <v>2243.59</v>
      </c>
      <c r="E517">
        <v>2355.768</v>
      </c>
      <c r="F517">
        <v>1963.14</v>
      </c>
      <c r="K517" s="364">
        <f t="array" ref="K517">Профильные_системы[[#This Row],[РРЦ Без НДС]]-Профильные_системы[[#This Row],[РРЦ Без НДС]]*$N$1</f>
        <v>2243.59</v>
      </c>
      <c r="L517" s="364">
        <f t="array" ref="L517">Профильные_системы[[#This Row],[РРЦ с НДС]]-Профильные_системы[[#This Row],[РРЦ с НДС]]*$N$1</f>
        <v>2355.768</v>
      </c>
      <c r="M517" s="364">
        <f t="array" ref="M517">Профильные_системы[[#This Row],["0" НДС]]-Профильные_системы[[#This Row],["0" НДС]]*$N$1</f>
        <v>1963.14</v>
      </c>
      <c r="Q517">
        <f t="array" ref="Q517">Профильные_системы[[#This Row],[РРЦ Без НДС]]-Профильные_системы[[#This Row],[РРЦ Без НДС]]*$U$1</f>
        <v>2243.59</v>
      </c>
      <c r="R517">
        <f t="array" ref="R517">Профильные_системы[[#This Row],[РРЦ с НДС]]-Профильные_системы[[#This Row],[РРЦ с НДС]]*$U$1</f>
        <v>2355.768</v>
      </c>
      <c r="S517" s="1">
        <f t="array" ref="S517">Профильные_системы[[#This Row],["0" НДС]]-Профильные_системы[[#This Row],["0" НДС]]*$U$1</f>
        <v>1963.14</v>
      </c>
    </row>
    <row r="518" spans="1:19" x14ac:dyDescent="0.25">
      <c r="A518" s="1" t="s">
        <v>201</v>
      </c>
      <c r="B518" s="1" t="s">
        <v>31</v>
      </c>
      <c r="C518" s="1" t="s">
        <v>210</v>
      </c>
      <c r="D518">
        <v>1175.3900000000001</v>
      </c>
      <c r="E518">
        <v>1234.164</v>
      </c>
      <c r="F518">
        <v>1028.47</v>
      </c>
      <c r="K518" s="364">
        <f t="array" ref="K518">Профильные_системы[[#This Row],[РРЦ Без НДС]]-Профильные_системы[[#This Row],[РРЦ Без НДС]]*$N$1</f>
        <v>1175.3900000000001</v>
      </c>
      <c r="L518" s="364">
        <f t="array" ref="L518">Профильные_системы[[#This Row],[РРЦ с НДС]]-Профильные_системы[[#This Row],[РРЦ с НДС]]*$N$1</f>
        <v>1234.164</v>
      </c>
      <c r="M518" s="364">
        <f t="array" ref="M518">Профильные_системы[[#This Row],["0" НДС]]-Профильные_системы[[#This Row],["0" НДС]]*$N$1</f>
        <v>1028.47</v>
      </c>
      <c r="Q518">
        <f t="array" ref="Q518">Профильные_системы[[#This Row],[РРЦ Без НДС]]-Профильные_системы[[#This Row],[РРЦ Без НДС]]*$U$1</f>
        <v>1175.3900000000001</v>
      </c>
      <c r="R518">
        <f t="array" ref="R518">Профильные_системы[[#This Row],[РРЦ с НДС]]-Профильные_системы[[#This Row],[РРЦ с НДС]]*$U$1</f>
        <v>1234.164</v>
      </c>
      <c r="S518" s="1">
        <f t="array" ref="S518">Профильные_системы[[#This Row],["0" НДС]]-Профильные_системы[[#This Row],["0" НДС]]*$U$1</f>
        <v>1028.47</v>
      </c>
    </row>
    <row r="519" spans="1:19" x14ac:dyDescent="0.25">
      <c r="A519" s="1" t="s">
        <v>214</v>
      </c>
      <c r="B519" s="1" t="s">
        <v>31</v>
      </c>
      <c r="C519" s="1" t="s">
        <v>223</v>
      </c>
      <c r="D519">
        <v>890.17</v>
      </c>
      <c r="E519">
        <v>934.68</v>
      </c>
      <c r="F519">
        <v>778.9</v>
      </c>
      <c r="K519" s="364">
        <f t="array" ref="K519">Профильные_системы[[#This Row],[РРЦ Без НДС]]-Профильные_системы[[#This Row],[РРЦ Без НДС]]*$N$1</f>
        <v>890.17</v>
      </c>
      <c r="L519" s="364">
        <f t="array" ref="L519">Профильные_системы[[#This Row],[РРЦ с НДС]]-Профильные_системы[[#This Row],[РРЦ с НДС]]*$N$1</f>
        <v>934.68</v>
      </c>
      <c r="M519" s="364">
        <f t="array" ref="M519">Профильные_системы[[#This Row],["0" НДС]]-Профильные_системы[[#This Row],["0" НДС]]*$N$1</f>
        <v>778.9</v>
      </c>
      <c r="Q519">
        <f t="array" ref="Q519">Профильные_системы[[#This Row],[РРЦ Без НДС]]-Профильные_системы[[#This Row],[РРЦ Без НДС]]*$U$1</f>
        <v>890.17</v>
      </c>
      <c r="R519">
        <f t="array" ref="R519">Профильные_системы[[#This Row],[РРЦ с НДС]]-Профильные_системы[[#This Row],[РРЦ с НДС]]*$U$1</f>
        <v>934.68</v>
      </c>
      <c r="S519" s="1">
        <f t="array" ref="S519">Профильные_системы[[#This Row],["0" НДС]]-Профильные_системы[[#This Row],["0" НДС]]*$U$1</f>
        <v>778.9</v>
      </c>
    </row>
    <row r="520" spans="1:19" x14ac:dyDescent="0.25">
      <c r="A520" s="1" t="s">
        <v>171</v>
      </c>
      <c r="B520" s="1" t="s">
        <v>33</v>
      </c>
      <c r="C520" s="1" t="s">
        <v>178</v>
      </c>
      <c r="D520">
        <v>2052.12</v>
      </c>
      <c r="E520">
        <v>2154.732</v>
      </c>
      <c r="F520">
        <v>1795.61</v>
      </c>
      <c r="K520" s="364">
        <f t="array" ref="K520">Профильные_системы[[#This Row],[РРЦ Без НДС]]-Профильные_системы[[#This Row],[РРЦ Без НДС]]*$N$1</f>
        <v>2052.12</v>
      </c>
      <c r="L520" s="364">
        <f t="array" ref="L520">Профильные_системы[[#This Row],[РРЦ с НДС]]-Профильные_системы[[#This Row],[РРЦ с НДС]]*$N$1</f>
        <v>2154.732</v>
      </c>
      <c r="M520" s="364">
        <f t="array" ref="M520">Профильные_системы[[#This Row],["0" НДС]]-Профильные_системы[[#This Row],["0" НДС]]*$N$1</f>
        <v>1795.61</v>
      </c>
      <c r="Q520">
        <f t="array" ref="Q520">Профильные_системы[[#This Row],[РРЦ Без НДС]]-Профильные_системы[[#This Row],[РРЦ Без НДС]]*$U$1</f>
        <v>2052.12</v>
      </c>
      <c r="R520">
        <f t="array" ref="R520">Профильные_системы[[#This Row],[РРЦ с НДС]]-Профильные_системы[[#This Row],[РРЦ с НДС]]*$U$1</f>
        <v>2154.732</v>
      </c>
      <c r="S520" s="1">
        <f t="array" ref="S520">Профильные_системы[[#This Row],["0" НДС]]-Профильные_системы[[#This Row],["0" НДС]]*$U$1</f>
        <v>1795.61</v>
      </c>
    </row>
    <row r="521" spans="1:19" x14ac:dyDescent="0.25">
      <c r="A521" s="1" t="s">
        <v>164</v>
      </c>
      <c r="B521" s="1" t="s">
        <v>33</v>
      </c>
      <c r="C521" s="1" t="s">
        <v>1689</v>
      </c>
      <c r="D521">
        <v>3943.62</v>
      </c>
      <c r="E521">
        <v>4140.8040000000001</v>
      </c>
      <c r="F521">
        <v>3450.67</v>
      </c>
      <c r="K521" s="364">
        <f t="array" ref="K521">Профильные_системы[[#This Row],[РРЦ Без НДС]]-Профильные_системы[[#This Row],[РРЦ Без НДС]]*$N$1</f>
        <v>3943.62</v>
      </c>
      <c r="L521" s="364">
        <f t="array" ref="L521">Профильные_системы[[#This Row],[РРЦ с НДС]]-Профильные_системы[[#This Row],[РРЦ с НДС]]*$N$1</f>
        <v>4140.8040000000001</v>
      </c>
      <c r="M521" s="364">
        <f t="array" ref="M521">Профильные_системы[[#This Row],["0" НДС]]-Профильные_системы[[#This Row],["0" НДС]]*$N$1</f>
        <v>3450.67</v>
      </c>
      <c r="Q521">
        <f t="array" ref="Q521">Профильные_системы[[#This Row],[РРЦ Без НДС]]-Профильные_системы[[#This Row],[РРЦ Без НДС]]*$U$1</f>
        <v>3943.62</v>
      </c>
      <c r="R521">
        <f t="array" ref="R521">Профильные_системы[[#This Row],[РРЦ с НДС]]-Профильные_системы[[#This Row],[РРЦ с НДС]]*$U$1</f>
        <v>4140.8040000000001</v>
      </c>
      <c r="S521" s="1">
        <f t="array" ref="S521">Профильные_системы[[#This Row],["0" НДС]]-Профильные_системы[[#This Row],["0" НДС]]*$U$1</f>
        <v>3450.67</v>
      </c>
    </row>
    <row r="522" spans="1:19" x14ac:dyDescent="0.25">
      <c r="A522" s="1" t="s">
        <v>166</v>
      </c>
      <c r="B522" s="1" t="s">
        <v>33</v>
      </c>
      <c r="C522" s="1" t="s">
        <v>1094</v>
      </c>
      <c r="D522">
        <v>1618.08</v>
      </c>
      <c r="E522">
        <v>1698.9839999999999</v>
      </c>
      <c r="F522">
        <v>1415.82</v>
      </c>
      <c r="K522" s="364">
        <f t="array" ref="K522">Профильные_системы[[#This Row],[РРЦ Без НДС]]-Профильные_системы[[#This Row],[РРЦ Без НДС]]*$N$1</f>
        <v>1618.08</v>
      </c>
      <c r="L522" s="364">
        <f t="array" ref="L522">Профильные_системы[[#This Row],[РРЦ с НДС]]-Профильные_системы[[#This Row],[РРЦ с НДС]]*$N$1</f>
        <v>1698.9839999999999</v>
      </c>
      <c r="M522" s="364">
        <f t="array" ref="M522">Профильные_системы[[#This Row],["0" НДС]]-Профильные_системы[[#This Row],["0" НДС]]*$N$1</f>
        <v>1415.82</v>
      </c>
      <c r="Q522">
        <f t="array" ref="Q522">Профильные_системы[[#This Row],[РРЦ Без НДС]]-Профильные_системы[[#This Row],[РРЦ Без НДС]]*$U$1</f>
        <v>1618.08</v>
      </c>
      <c r="R522">
        <f t="array" ref="R522">Профильные_системы[[#This Row],[РРЦ с НДС]]-Профильные_системы[[#This Row],[РРЦ с НДС]]*$U$1</f>
        <v>1698.9839999999999</v>
      </c>
      <c r="S522" s="1">
        <f t="array" ref="S522">Профильные_системы[[#This Row],["0" НДС]]-Профильные_системы[[#This Row],["0" НДС]]*$U$1</f>
        <v>1415.82</v>
      </c>
    </row>
    <row r="523" spans="1:19" x14ac:dyDescent="0.25">
      <c r="A523" s="1" t="s">
        <v>185</v>
      </c>
      <c r="B523" s="1" t="s">
        <v>33</v>
      </c>
      <c r="C523" s="1" t="s">
        <v>192</v>
      </c>
      <c r="D523">
        <v>1146.69</v>
      </c>
      <c r="E523">
        <v>1204.02</v>
      </c>
      <c r="F523">
        <v>1003.35</v>
      </c>
      <c r="K523" s="364">
        <f t="array" ref="K523">Профильные_системы[[#This Row],[РРЦ Без НДС]]-Профильные_системы[[#This Row],[РРЦ Без НДС]]*$N$1</f>
        <v>1146.69</v>
      </c>
      <c r="L523" s="364">
        <f t="array" ref="L523">Профильные_системы[[#This Row],[РРЦ с НДС]]-Профильные_системы[[#This Row],[РРЦ с НДС]]*$N$1</f>
        <v>1204.02</v>
      </c>
      <c r="M523" s="364">
        <f t="array" ref="M523">Профильные_системы[[#This Row],["0" НДС]]-Профильные_системы[[#This Row],["0" НДС]]*$N$1</f>
        <v>1003.35</v>
      </c>
      <c r="Q523">
        <f t="array" ref="Q523">Профильные_системы[[#This Row],[РРЦ Без НДС]]-Профильные_системы[[#This Row],[РРЦ Без НДС]]*$U$1</f>
        <v>1146.69</v>
      </c>
      <c r="R523">
        <f t="array" ref="R523">Профильные_системы[[#This Row],[РРЦ с НДС]]-Профильные_системы[[#This Row],[РРЦ с НДС]]*$U$1</f>
        <v>1204.02</v>
      </c>
      <c r="S523" s="1">
        <f t="array" ref="S523">Профильные_системы[[#This Row],["0" НДС]]-Профильные_системы[[#This Row],["0" НДС]]*$U$1</f>
        <v>1003.35</v>
      </c>
    </row>
    <row r="524" spans="1:19" x14ac:dyDescent="0.25">
      <c r="A524" s="1" t="s">
        <v>193</v>
      </c>
      <c r="B524" s="1" t="s">
        <v>33</v>
      </c>
      <c r="C524" s="1" t="s">
        <v>200</v>
      </c>
      <c r="D524">
        <v>2243.59</v>
      </c>
      <c r="E524">
        <v>2355.768</v>
      </c>
      <c r="F524">
        <v>1963.14</v>
      </c>
      <c r="K524" s="364">
        <f t="array" ref="K524">Профильные_системы[[#This Row],[РРЦ Без НДС]]-Профильные_системы[[#This Row],[РРЦ Без НДС]]*$N$1</f>
        <v>2243.59</v>
      </c>
      <c r="L524" s="364">
        <f t="array" ref="L524">Профильные_системы[[#This Row],[РРЦ с НДС]]-Профильные_системы[[#This Row],[РРЦ с НДС]]*$N$1</f>
        <v>2355.768</v>
      </c>
      <c r="M524" s="364">
        <f t="array" ref="M524">Профильные_системы[[#This Row],["0" НДС]]-Профильные_системы[[#This Row],["0" НДС]]*$N$1</f>
        <v>1963.14</v>
      </c>
      <c r="Q524">
        <f t="array" ref="Q524">Профильные_системы[[#This Row],[РРЦ Без НДС]]-Профильные_системы[[#This Row],[РРЦ Без НДС]]*$U$1</f>
        <v>2243.59</v>
      </c>
      <c r="R524">
        <f t="array" ref="R524">Профильные_системы[[#This Row],[РРЦ с НДС]]-Профильные_системы[[#This Row],[РРЦ с НДС]]*$U$1</f>
        <v>2355.768</v>
      </c>
      <c r="S524" s="1">
        <f t="array" ref="S524">Профильные_системы[[#This Row],["0" НДС]]-Профильные_системы[[#This Row],["0" НДС]]*$U$1</f>
        <v>1963.14</v>
      </c>
    </row>
    <row r="525" spans="1:19" x14ac:dyDescent="0.25">
      <c r="A525" s="1" t="s">
        <v>201</v>
      </c>
      <c r="B525" s="1" t="s">
        <v>33</v>
      </c>
      <c r="C525" s="1" t="s">
        <v>211</v>
      </c>
      <c r="D525">
        <v>1175.3900000000001</v>
      </c>
      <c r="E525">
        <v>1234.164</v>
      </c>
      <c r="F525">
        <v>1028.47</v>
      </c>
      <c r="K525" s="364">
        <f t="array" ref="K525">Профильные_системы[[#This Row],[РРЦ Без НДС]]-Профильные_системы[[#This Row],[РРЦ Без НДС]]*$N$1</f>
        <v>1175.3900000000001</v>
      </c>
      <c r="L525" s="364">
        <f t="array" ref="L525">Профильные_системы[[#This Row],[РРЦ с НДС]]-Профильные_системы[[#This Row],[РРЦ с НДС]]*$N$1</f>
        <v>1234.164</v>
      </c>
      <c r="M525" s="364">
        <f t="array" ref="M525">Профильные_системы[[#This Row],["0" НДС]]-Профильные_системы[[#This Row],["0" НДС]]*$N$1</f>
        <v>1028.47</v>
      </c>
      <c r="Q525">
        <f t="array" ref="Q525">Профильные_системы[[#This Row],[РРЦ Без НДС]]-Профильные_системы[[#This Row],[РРЦ Без НДС]]*$U$1</f>
        <v>1175.3900000000001</v>
      </c>
      <c r="R525">
        <f t="array" ref="R525">Профильные_системы[[#This Row],[РРЦ с НДС]]-Профильные_системы[[#This Row],[РРЦ с НДС]]*$U$1</f>
        <v>1234.164</v>
      </c>
      <c r="S525" s="1">
        <f t="array" ref="S525">Профильные_системы[[#This Row],["0" НДС]]-Профильные_системы[[#This Row],["0" НДС]]*$U$1</f>
        <v>1028.47</v>
      </c>
    </row>
    <row r="526" spans="1:19" x14ac:dyDescent="0.25">
      <c r="A526" s="1" t="s">
        <v>214</v>
      </c>
      <c r="B526" s="1" t="s">
        <v>33</v>
      </c>
      <c r="C526" s="1" t="s">
        <v>224</v>
      </c>
      <c r="D526">
        <v>890.17</v>
      </c>
      <c r="E526">
        <v>934.68</v>
      </c>
      <c r="F526">
        <v>778.9</v>
      </c>
      <c r="K526" s="364">
        <f t="array" ref="K526">Профильные_системы[[#This Row],[РРЦ Без НДС]]-Профильные_системы[[#This Row],[РРЦ Без НДС]]*$N$1</f>
        <v>890.17</v>
      </c>
      <c r="L526" s="364">
        <f t="array" ref="L526">Профильные_системы[[#This Row],[РРЦ с НДС]]-Профильные_системы[[#This Row],[РРЦ с НДС]]*$N$1</f>
        <v>934.68</v>
      </c>
      <c r="M526" s="364">
        <f t="array" ref="M526">Профильные_системы[[#This Row],["0" НДС]]-Профильные_системы[[#This Row],["0" НДС]]*$N$1</f>
        <v>778.9</v>
      </c>
      <c r="Q526">
        <f t="array" ref="Q526">Профильные_системы[[#This Row],[РРЦ Без НДС]]-Профильные_системы[[#This Row],[РРЦ Без НДС]]*$U$1</f>
        <v>890.17</v>
      </c>
      <c r="R526">
        <f t="array" ref="R526">Профильные_системы[[#This Row],[РРЦ с НДС]]-Профильные_системы[[#This Row],[РРЦ с НДС]]*$U$1</f>
        <v>934.68</v>
      </c>
      <c r="S526" s="1">
        <f t="array" ref="S526">Профильные_системы[[#This Row],["0" НДС]]-Профильные_системы[[#This Row],["0" НДС]]*$U$1</f>
        <v>778.9</v>
      </c>
    </row>
    <row r="527" spans="1:19" x14ac:dyDescent="0.25">
      <c r="A527" s="1" t="s">
        <v>171</v>
      </c>
      <c r="B527" s="1" t="s">
        <v>1508</v>
      </c>
      <c r="C527" s="1" t="s">
        <v>1511</v>
      </c>
      <c r="D527">
        <v>2280.13</v>
      </c>
      <c r="E527">
        <v>2394.1320000000001</v>
      </c>
      <c r="F527">
        <v>1995.11</v>
      </c>
      <c r="K527" s="364">
        <f t="array" ref="K527">Профильные_системы[[#This Row],[РРЦ Без НДС]]-Профильные_системы[[#This Row],[РРЦ Без НДС]]*$N$1</f>
        <v>2280.13</v>
      </c>
      <c r="L527" s="364">
        <f t="array" ref="L527">Профильные_системы[[#This Row],[РРЦ с НДС]]-Профильные_системы[[#This Row],[РРЦ с НДС]]*$N$1</f>
        <v>2394.1320000000001</v>
      </c>
      <c r="M527" s="364">
        <f t="array" ref="M527">Профильные_системы[[#This Row],["0" НДС]]-Профильные_системы[[#This Row],["0" НДС]]*$N$1</f>
        <v>1995.11</v>
      </c>
      <c r="Q527">
        <f t="array" ref="Q527">Профильные_системы[[#This Row],[РРЦ Без НДС]]-Профильные_системы[[#This Row],[РРЦ Без НДС]]*$U$1</f>
        <v>2280.13</v>
      </c>
      <c r="R527">
        <f t="array" ref="R527">Профильные_системы[[#This Row],[РРЦ с НДС]]-Профильные_системы[[#This Row],[РРЦ с НДС]]*$U$1</f>
        <v>2394.1320000000001</v>
      </c>
      <c r="S527" s="1">
        <f t="array" ref="S527">Профильные_системы[[#This Row],["0" НДС]]-Профильные_системы[[#This Row],["0" НДС]]*$U$1</f>
        <v>1995.11</v>
      </c>
    </row>
    <row r="528" spans="1:19" x14ac:dyDescent="0.25">
      <c r="A528" s="1" t="s">
        <v>164</v>
      </c>
      <c r="B528" s="1" t="s">
        <v>1508</v>
      </c>
      <c r="C528" s="1" t="s">
        <v>1512</v>
      </c>
      <c r="D528">
        <v>4381.8</v>
      </c>
      <c r="E528">
        <v>4600.8959999999997</v>
      </c>
      <c r="F528">
        <v>3834.08</v>
      </c>
      <c r="K528" s="364">
        <f t="array" ref="K528">Профильные_системы[[#This Row],[РРЦ Без НДС]]-Профильные_системы[[#This Row],[РРЦ Без НДС]]*$N$1</f>
        <v>4381.8</v>
      </c>
      <c r="L528" s="364">
        <f t="array" ref="L528">Профильные_системы[[#This Row],[РРЦ с НДС]]-Профильные_системы[[#This Row],[РРЦ с НДС]]*$N$1</f>
        <v>4600.8959999999997</v>
      </c>
      <c r="M528" s="364">
        <f t="array" ref="M528">Профильные_системы[[#This Row],["0" НДС]]-Профильные_системы[[#This Row],["0" НДС]]*$N$1</f>
        <v>3834.08</v>
      </c>
      <c r="Q528">
        <f t="array" ref="Q528">Профильные_системы[[#This Row],[РРЦ Без НДС]]-Профильные_системы[[#This Row],[РРЦ Без НДС]]*$U$1</f>
        <v>4381.8</v>
      </c>
      <c r="R528">
        <f t="array" ref="R528">Профильные_системы[[#This Row],[РРЦ с НДС]]-Профильные_системы[[#This Row],[РРЦ с НДС]]*$U$1</f>
        <v>4600.8959999999997</v>
      </c>
      <c r="S528" s="1">
        <f t="array" ref="S528">Профильные_системы[[#This Row],["0" НДС]]-Профильные_системы[[#This Row],["0" НДС]]*$U$1</f>
        <v>3834.08</v>
      </c>
    </row>
    <row r="529" spans="1:19" x14ac:dyDescent="0.25">
      <c r="A529" s="1" t="s">
        <v>166</v>
      </c>
      <c r="B529" s="1" t="s">
        <v>1508</v>
      </c>
      <c r="C529" s="1" t="s">
        <v>1513</v>
      </c>
      <c r="D529">
        <v>1797.87</v>
      </c>
      <c r="E529">
        <v>1887.768</v>
      </c>
      <c r="F529">
        <v>1573.14</v>
      </c>
      <c r="K529" s="364">
        <f t="array" ref="K529">Профильные_системы[[#This Row],[РРЦ Без НДС]]-Профильные_системы[[#This Row],[РРЦ Без НДС]]*$N$1</f>
        <v>1797.87</v>
      </c>
      <c r="L529" s="364">
        <f t="array" ref="L529">Профильные_системы[[#This Row],[РРЦ с НДС]]-Профильные_системы[[#This Row],[РРЦ с НДС]]*$N$1</f>
        <v>1887.768</v>
      </c>
      <c r="M529" s="364">
        <f t="array" ref="M529">Профильные_системы[[#This Row],["0" НДС]]-Профильные_системы[[#This Row],["0" НДС]]*$N$1</f>
        <v>1573.14</v>
      </c>
      <c r="Q529">
        <f t="array" ref="Q529">Профильные_системы[[#This Row],[РРЦ Без НДС]]-Профильные_системы[[#This Row],[РРЦ Без НДС]]*$U$1</f>
        <v>1797.87</v>
      </c>
      <c r="R529">
        <f t="array" ref="R529">Профильные_системы[[#This Row],[РРЦ с НДС]]-Профильные_системы[[#This Row],[РРЦ с НДС]]*$U$1</f>
        <v>1887.768</v>
      </c>
      <c r="S529" s="1">
        <f t="array" ref="S529">Профильные_системы[[#This Row],["0" НДС]]-Профильные_системы[[#This Row],["0" НДС]]*$U$1</f>
        <v>1573.14</v>
      </c>
    </row>
    <row r="530" spans="1:19" x14ac:dyDescent="0.25">
      <c r="A530" s="1" t="s">
        <v>185</v>
      </c>
      <c r="B530" s="1" t="s">
        <v>1508</v>
      </c>
      <c r="C530" s="1" t="s">
        <v>1514</v>
      </c>
      <c r="D530">
        <v>1274.0999999999999</v>
      </c>
      <c r="E530">
        <v>1337.808</v>
      </c>
      <c r="F530">
        <v>1114.8399999999999</v>
      </c>
      <c r="K530" s="364">
        <f t="array" ref="K530">Профильные_системы[[#This Row],[РРЦ Без НДС]]-Профильные_системы[[#This Row],[РРЦ Без НДС]]*$N$1</f>
        <v>1274.0999999999999</v>
      </c>
      <c r="L530" s="364">
        <f t="array" ref="L530">Профильные_системы[[#This Row],[РРЦ с НДС]]-Профильные_системы[[#This Row],[РРЦ с НДС]]*$N$1</f>
        <v>1337.808</v>
      </c>
      <c r="M530" s="364">
        <f t="array" ref="M530">Профильные_системы[[#This Row],["0" НДС]]-Профильные_системы[[#This Row],["0" НДС]]*$N$1</f>
        <v>1114.8399999999999</v>
      </c>
      <c r="Q530">
        <f t="array" ref="Q530">Профильные_системы[[#This Row],[РРЦ Без НДС]]-Профильные_системы[[#This Row],[РРЦ Без НДС]]*$U$1</f>
        <v>1274.0999999999999</v>
      </c>
      <c r="R530">
        <f t="array" ref="R530">Профильные_системы[[#This Row],[РРЦ с НДС]]-Профильные_системы[[#This Row],[РРЦ с НДС]]*$U$1</f>
        <v>1337.808</v>
      </c>
      <c r="S530" s="1">
        <f t="array" ref="S530">Профильные_системы[[#This Row],["0" НДС]]-Профильные_системы[[#This Row],["0" НДС]]*$U$1</f>
        <v>1114.8399999999999</v>
      </c>
    </row>
    <row r="531" spans="1:19" x14ac:dyDescent="0.25">
      <c r="A531" s="1" t="s">
        <v>193</v>
      </c>
      <c r="B531" s="1" t="s">
        <v>1508</v>
      </c>
      <c r="C531" s="1" t="s">
        <v>1515</v>
      </c>
      <c r="D531">
        <v>2492.88</v>
      </c>
      <c r="E531">
        <v>2617.5239999999999</v>
      </c>
      <c r="F531">
        <v>2181.27</v>
      </c>
      <c r="K531" s="364">
        <f t="array" ref="K531">Профильные_системы[[#This Row],[РРЦ Без НДС]]-Профильные_системы[[#This Row],[РРЦ Без НДС]]*$N$1</f>
        <v>2492.88</v>
      </c>
      <c r="L531" s="364">
        <f t="array" ref="L531">Профильные_системы[[#This Row],[РРЦ с НДС]]-Профильные_системы[[#This Row],[РРЦ с НДС]]*$N$1</f>
        <v>2617.5239999999999</v>
      </c>
      <c r="M531" s="364">
        <f t="array" ref="M531">Профильные_системы[[#This Row],["0" НДС]]-Профильные_системы[[#This Row],["0" НДС]]*$N$1</f>
        <v>2181.27</v>
      </c>
      <c r="Q531">
        <f t="array" ref="Q531">Профильные_системы[[#This Row],[РРЦ Без НДС]]-Профильные_системы[[#This Row],[РРЦ Без НДС]]*$U$1</f>
        <v>2492.88</v>
      </c>
      <c r="R531">
        <f t="array" ref="R531">Профильные_системы[[#This Row],[РРЦ с НДС]]-Профильные_системы[[#This Row],[РРЦ с НДС]]*$U$1</f>
        <v>2617.5239999999999</v>
      </c>
      <c r="S531" s="1">
        <f t="array" ref="S531">Профильные_системы[[#This Row],["0" НДС]]-Профильные_системы[[#This Row],["0" НДС]]*$U$1</f>
        <v>2181.27</v>
      </c>
    </row>
    <row r="532" spans="1:19" x14ac:dyDescent="0.25">
      <c r="A532" s="1" t="s">
        <v>201</v>
      </c>
      <c r="B532" s="1" t="s">
        <v>1508</v>
      </c>
      <c r="C532" s="1" t="s">
        <v>1516</v>
      </c>
      <c r="D532">
        <v>1305.99</v>
      </c>
      <c r="E532">
        <v>1371.288</v>
      </c>
      <c r="F532">
        <v>1142.74</v>
      </c>
      <c r="K532" s="364">
        <f t="array" ref="K532">Профильные_системы[[#This Row],[РРЦ Без НДС]]-Профильные_системы[[#This Row],[РРЦ Без НДС]]*$N$1</f>
        <v>1305.99</v>
      </c>
      <c r="L532" s="364">
        <f t="array" ref="L532">Профильные_системы[[#This Row],[РРЦ с НДС]]-Профильные_системы[[#This Row],[РРЦ с НДС]]*$N$1</f>
        <v>1371.288</v>
      </c>
      <c r="M532" s="364">
        <f t="array" ref="M532">Профильные_системы[[#This Row],["0" НДС]]-Профильные_системы[[#This Row],["0" НДС]]*$N$1</f>
        <v>1142.74</v>
      </c>
      <c r="Q532">
        <f t="array" ref="Q532">Профильные_системы[[#This Row],[РРЦ Без НДС]]-Профильные_системы[[#This Row],[РРЦ Без НДС]]*$U$1</f>
        <v>1305.99</v>
      </c>
      <c r="R532">
        <f t="array" ref="R532">Профильные_системы[[#This Row],[РРЦ с НДС]]-Профильные_системы[[#This Row],[РРЦ с НДС]]*$U$1</f>
        <v>1371.288</v>
      </c>
      <c r="S532" s="1">
        <f t="array" ref="S532">Профильные_системы[[#This Row],["0" НДС]]-Профильные_системы[[#This Row],["0" НДС]]*$U$1</f>
        <v>1142.74</v>
      </c>
    </row>
    <row r="533" spans="1:19" x14ac:dyDescent="0.25">
      <c r="A533" s="1" t="s">
        <v>171</v>
      </c>
      <c r="B533" s="1" t="s">
        <v>1507</v>
      </c>
      <c r="C533" s="1" t="s">
        <v>1517</v>
      </c>
      <c r="D533">
        <v>2280.13</v>
      </c>
      <c r="E533">
        <v>2394.1320000000001</v>
      </c>
      <c r="F533">
        <v>1995.11</v>
      </c>
      <c r="K533" s="364">
        <f t="array" ref="K533">Профильные_системы[[#This Row],[РРЦ Без НДС]]-Профильные_системы[[#This Row],[РРЦ Без НДС]]*$N$1</f>
        <v>2280.13</v>
      </c>
      <c r="L533" s="364">
        <f t="array" ref="L533">Профильные_системы[[#This Row],[РРЦ с НДС]]-Профильные_системы[[#This Row],[РРЦ с НДС]]*$N$1</f>
        <v>2394.1320000000001</v>
      </c>
      <c r="M533" s="364">
        <f t="array" ref="M533">Профильные_системы[[#This Row],["0" НДС]]-Профильные_системы[[#This Row],["0" НДС]]*$N$1</f>
        <v>1995.11</v>
      </c>
      <c r="Q533">
        <f t="array" ref="Q533">Профильные_системы[[#This Row],[РРЦ Без НДС]]-Профильные_системы[[#This Row],[РРЦ Без НДС]]*$U$1</f>
        <v>2280.13</v>
      </c>
      <c r="R533">
        <f t="array" ref="R533">Профильные_системы[[#This Row],[РРЦ с НДС]]-Профильные_системы[[#This Row],[РРЦ с НДС]]*$U$1</f>
        <v>2394.1320000000001</v>
      </c>
      <c r="S533" s="1">
        <f t="array" ref="S533">Профильные_системы[[#This Row],["0" НДС]]-Профильные_системы[[#This Row],["0" НДС]]*$U$1</f>
        <v>1995.11</v>
      </c>
    </row>
    <row r="534" spans="1:19" x14ac:dyDescent="0.25">
      <c r="A534" s="1" t="s">
        <v>164</v>
      </c>
      <c r="B534" s="1" t="s">
        <v>1507</v>
      </c>
      <c r="C534" s="1" t="s">
        <v>1518</v>
      </c>
      <c r="D534">
        <v>4381.8</v>
      </c>
      <c r="E534">
        <v>4600.8959999999997</v>
      </c>
      <c r="F534">
        <v>3834.08</v>
      </c>
      <c r="K534" s="364">
        <f t="array" ref="K534">Профильные_системы[[#This Row],[РРЦ Без НДС]]-Профильные_системы[[#This Row],[РРЦ Без НДС]]*$N$1</f>
        <v>4381.8</v>
      </c>
      <c r="L534" s="364">
        <f t="array" ref="L534">Профильные_системы[[#This Row],[РРЦ с НДС]]-Профильные_системы[[#This Row],[РРЦ с НДС]]*$N$1</f>
        <v>4600.8959999999997</v>
      </c>
      <c r="M534" s="364">
        <f t="array" ref="M534">Профильные_системы[[#This Row],["0" НДС]]-Профильные_системы[[#This Row],["0" НДС]]*$N$1</f>
        <v>3834.08</v>
      </c>
      <c r="Q534">
        <f t="array" ref="Q534">Профильные_системы[[#This Row],[РРЦ Без НДС]]-Профильные_системы[[#This Row],[РРЦ Без НДС]]*$U$1</f>
        <v>4381.8</v>
      </c>
      <c r="R534">
        <f t="array" ref="R534">Профильные_системы[[#This Row],[РРЦ с НДС]]-Профильные_системы[[#This Row],[РРЦ с НДС]]*$U$1</f>
        <v>4600.8959999999997</v>
      </c>
      <c r="S534" s="1">
        <f t="array" ref="S534">Профильные_системы[[#This Row],["0" НДС]]-Профильные_системы[[#This Row],["0" НДС]]*$U$1</f>
        <v>3834.08</v>
      </c>
    </row>
    <row r="535" spans="1:19" x14ac:dyDescent="0.25">
      <c r="A535" s="1" t="s">
        <v>166</v>
      </c>
      <c r="B535" s="1" t="s">
        <v>1507</v>
      </c>
      <c r="C535" s="1" t="s">
        <v>1519</v>
      </c>
      <c r="D535">
        <v>1797.87</v>
      </c>
      <c r="E535">
        <v>1887.768</v>
      </c>
      <c r="F535">
        <v>1573.14</v>
      </c>
      <c r="K535" s="364">
        <f t="array" ref="K535">Профильные_системы[[#This Row],[РРЦ Без НДС]]-Профильные_системы[[#This Row],[РРЦ Без НДС]]*$N$1</f>
        <v>1797.87</v>
      </c>
      <c r="L535" s="364">
        <f t="array" ref="L535">Профильные_системы[[#This Row],[РРЦ с НДС]]-Профильные_системы[[#This Row],[РРЦ с НДС]]*$N$1</f>
        <v>1887.768</v>
      </c>
      <c r="M535" s="364">
        <f t="array" ref="M535">Профильные_системы[[#This Row],["0" НДС]]-Профильные_системы[[#This Row],["0" НДС]]*$N$1</f>
        <v>1573.14</v>
      </c>
      <c r="Q535">
        <f t="array" ref="Q535">Профильные_системы[[#This Row],[РРЦ Без НДС]]-Профильные_системы[[#This Row],[РРЦ Без НДС]]*$U$1</f>
        <v>1797.87</v>
      </c>
      <c r="R535">
        <f t="array" ref="R535">Профильные_системы[[#This Row],[РРЦ с НДС]]-Профильные_системы[[#This Row],[РРЦ с НДС]]*$U$1</f>
        <v>1887.768</v>
      </c>
      <c r="S535" s="1">
        <f t="array" ref="S535">Профильные_системы[[#This Row],["0" НДС]]-Профильные_системы[[#This Row],["0" НДС]]*$U$1</f>
        <v>1573.14</v>
      </c>
    </row>
    <row r="536" spans="1:19" x14ac:dyDescent="0.25">
      <c r="A536" s="1" t="s">
        <v>185</v>
      </c>
      <c r="B536" s="1" t="s">
        <v>1507</v>
      </c>
      <c r="C536" s="1" t="s">
        <v>1520</v>
      </c>
      <c r="D536">
        <v>1274.0999999999999</v>
      </c>
      <c r="E536">
        <v>1337.808</v>
      </c>
      <c r="F536">
        <v>1114.8399999999999</v>
      </c>
      <c r="K536" s="364">
        <f t="array" ref="K536">Профильные_системы[[#This Row],[РРЦ Без НДС]]-Профильные_системы[[#This Row],[РРЦ Без НДС]]*$N$1</f>
        <v>1274.0999999999999</v>
      </c>
      <c r="L536" s="364">
        <f t="array" ref="L536">Профильные_системы[[#This Row],[РРЦ с НДС]]-Профильные_системы[[#This Row],[РРЦ с НДС]]*$N$1</f>
        <v>1337.808</v>
      </c>
      <c r="M536" s="364">
        <f t="array" ref="M536">Профильные_системы[[#This Row],["0" НДС]]-Профильные_системы[[#This Row],["0" НДС]]*$N$1</f>
        <v>1114.8399999999999</v>
      </c>
      <c r="Q536">
        <f t="array" ref="Q536">Профильные_системы[[#This Row],[РРЦ Без НДС]]-Профильные_системы[[#This Row],[РРЦ Без НДС]]*$U$1</f>
        <v>1274.0999999999999</v>
      </c>
      <c r="R536">
        <f t="array" ref="R536">Профильные_системы[[#This Row],[РРЦ с НДС]]-Профильные_системы[[#This Row],[РРЦ с НДС]]*$U$1</f>
        <v>1337.808</v>
      </c>
      <c r="S536" s="1">
        <f t="array" ref="S536">Профильные_системы[[#This Row],["0" НДС]]-Профильные_системы[[#This Row],["0" НДС]]*$U$1</f>
        <v>1114.8399999999999</v>
      </c>
    </row>
    <row r="537" spans="1:19" x14ac:dyDescent="0.25">
      <c r="A537" s="1" t="s">
        <v>193</v>
      </c>
      <c r="B537" s="1" t="s">
        <v>1507</v>
      </c>
      <c r="C537" s="1" t="s">
        <v>1521</v>
      </c>
      <c r="D537">
        <v>2492.88</v>
      </c>
      <c r="E537">
        <v>2617.5239999999999</v>
      </c>
      <c r="F537">
        <v>2181.27</v>
      </c>
      <c r="K537" s="364">
        <f t="array" ref="K537">Профильные_системы[[#This Row],[РРЦ Без НДС]]-Профильные_системы[[#This Row],[РРЦ Без НДС]]*$N$1</f>
        <v>2492.88</v>
      </c>
      <c r="L537" s="364">
        <f t="array" ref="L537">Профильные_системы[[#This Row],[РРЦ с НДС]]-Профильные_системы[[#This Row],[РРЦ с НДС]]*$N$1</f>
        <v>2617.5239999999999</v>
      </c>
      <c r="M537" s="364">
        <f t="array" ref="M537">Профильные_системы[[#This Row],["0" НДС]]-Профильные_системы[[#This Row],["0" НДС]]*$N$1</f>
        <v>2181.27</v>
      </c>
      <c r="Q537">
        <f t="array" ref="Q537">Профильные_системы[[#This Row],[РРЦ Без НДС]]-Профильные_системы[[#This Row],[РРЦ Без НДС]]*$U$1</f>
        <v>2492.88</v>
      </c>
      <c r="R537">
        <f t="array" ref="R537">Профильные_системы[[#This Row],[РРЦ с НДС]]-Профильные_системы[[#This Row],[РРЦ с НДС]]*$U$1</f>
        <v>2617.5239999999999</v>
      </c>
      <c r="S537" s="1">
        <f t="array" ref="S537">Профильные_системы[[#This Row],["0" НДС]]-Профильные_системы[[#This Row],["0" НДС]]*$U$1</f>
        <v>2181.27</v>
      </c>
    </row>
    <row r="538" spans="1:19" x14ac:dyDescent="0.25">
      <c r="A538" s="1" t="s">
        <v>201</v>
      </c>
      <c r="B538" s="1" t="s">
        <v>1507</v>
      </c>
      <c r="C538" s="1" t="s">
        <v>1522</v>
      </c>
      <c r="D538">
        <v>1305.99</v>
      </c>
      <c r="E538">
        <v>1371.288</v>
      </c>
      <c r="F538">
        <v>1142.74</v>
      </c>
      <c r="K538" s="364">
        <f t="array" ref="K538">Профильные_системы[[#This Row],[РРЦ Без НДС]]-Профильные_системы[[#This Row],[РРЦ Без НДС]]*$N$1</f>
        <v>1305.99</v>
      </c>
      <c r="L538" s="364">
        <f t="array" ref="L538">Профильные_системы[[#This Row],[РРЦ с НДС]]-Профильные_системы[[#This Row],[РРЦ с НДС]]*$N$1</f>
        <v>1371.288</v>
      </c>
      <c r="M538" s="364">
        <f t="array" ref="M538">Профильные_системы[[#This Row],["0" НДС]]-Профильные_системы[[#This Row],["0" НДС]]*$N$1</f>
        <v>1142.74</v>
      </c>
      <c r="Q538">
        <f t="array" ref="Q538">Профильные_системы[[#This Row],[РРЦ Без НДС]]-Профильные_системы[[#This Row],[РРЦ Без НДС]]*$U$1</f>
        <v>1305.99</v>
      </c>
      <c r="R538">
        <f t="array" ref="R538">Профильные_системы[[#This Row],[РРЦ с НДС]]-Профильные_системы[[#This Row],[РРЦ с НДС]]*$U$1</f>
        <v>1371.288</v>
      </c>
      <c r="S538" s="1">
        <f t="array" ref="S538">Профильные_системы[[#This Row],["0" НДС]]-Профильные_системы[[#This Row],["0" НДС]]*$U$1</f>
        <v>1142.74</v>
      </c>
    </row>
    <row r="539" spans="1:19" x14ac:dyDescent="0.25">
      <c r="A539" s="1" t="s">
        <v>171</v>
      </c>
      <c r="B539" s="1" t="s">
        <v>1509</v>
      </c>
      <c r="C539" s="1" t="s">
        <v>1523</v>
      </c>
      <c r="D539">
        <v>2280.13</v>
      </c>
      <c r="E539">
        <v>2394.1320000000001</v>
      </c>
      <c r="F539">
        <v>1995.11</v>
      </c>
      <c r="K539" s="364">
        <f t="array" ref="K539">Профильные_системы[[#This Row],[РРЦ Без НДС]]-Профильные_системы[[#This Row],[РРЦ Без НДС]]*$N$1</f>
        <v>2280.13</v>
      </c>
      <c r="L539" s="364">
        <f t="array" ref="L539">Профильные_системы[[#This Row],[РРЦ с НДС]]-Профильные_системы[[#This Row],[РРЦ с НДС]]*$N$1</f>
        <v>2394.1320000000001</v>
      </c>
      <c r="M539" s="364">
        <f t="array" ref="M539">Профильные_системы[[#This Row],["0" НДС]]-Профильные_системы[[#This Row],["0" НДС]]*$N$1</f>
        <v>1995.11</v>
      </c>
      <c r="Q539">
        <f t="array" ref="Q539">Профильные_системы[[#This Row],[РРЦ Без НДС]]-Профильные_системы[[#This Row],[РРЦ Без НДС]]*$U$1</f>
        <v>2280.13</v>
      </c>
      <c r="R539">
        <f t="array" ref="R539">Профильные_системы[[#This Row],[РРЦ с НДС]]-Профильные_системы[[#This Row],[РРЦ с НДС]]*$U$1</f>
        <v>2394.1320000000001</v>
      </c>
      <c r="S539" s="1">
        <f t="array" ref="S539">Профильные_системы[[#This Row],["0" НДС]]-Профильные_системы[[#This Row],["0" НДС]]*$U$1</f>
        <v>1995.11</v>
      </c>
    </row>
    <row r="540" spans="1:19" x14ac:dyDescent="0.25">
      <c r="A540" s="1" t="s">
        <v>164</v>
      </c>
      <c r="B540" s="1" t="s">
        <v>1509</v>
      </c>
      <c r="C540" s="1" t="s">
        <v>1524</v>
      </c>
      <c r="D540">
        <v>4381.8</v>
      </c>
      <c r="E540">
        <v>4600.8959999999997</v>
      </c>
      <c r="F540">
        <v>3834.08</v>
      </c>
      <c r="K540" s="364">
        <f t="array" ref="K540">Профильные_системы[[#This Row],[РРЦ Без НДС]]-Профильные_системы[[#This Row],[РРЦ Без НДС]]*$N$1</f>
        <v>4381.8</v>
      </c>
      <c r="L540" s="364">
        <f t="array" ref="L540">Профильные_системы[[#This Row],[РРЦ с НДС]]-Профильные_системы[[#This Row],[РРЦ с НДС]]*$N$1</f>
        <v>4600.8959999999997</v>
      </c>
      <c r="M540" s="364">
        <f t="array" ref="M540">Профильные_системы[[#This Row],["0" НДС]]-Профильные_системы[[#This Row],["0" НДС]]*$N$1</f>
        <v>3834.08</v>
      </c>
      <c r="Q540">
        <f t="array" ref="Q540">Профильные_системы[[#This Row],[РРЦ Без НДС]]-Профильные_системы[[#This Row],[РРЦ Без НДС]]*$U$1</f>
        <v>4381.8</v>
      </c>
      <c r="R540">
        <f t="array" ref="R540">Профильные_системы[[#This Row],[РРЦ с НДС]]-Профильные_системы[[#This Row],[РРЦ с НДС]]*$U$1</f>
        <v>4600.8959999999997</v>
      </c>
      <c r="S540" s="1">
        <f t="array" ref="S540">Профильные_системы[[#This Row],["0" НДС]]-Профильные_системы[[#This Row],["0" НДС]]*$U$1</f>
        <v>3834.08</v>
      </c>
    </row>
    <row r="541" spans="1:19" x14ac:dyDescent="0.25">
      <c r="A541" s="1" t="s">
        <v>166</v>
      </c>
      <c r="B541" s="1" t="s">
        <v>1509</v>
      </c>
      <c r="C541" s="1" t="s">
        <v>1525</v>
      </c>
      <c r="D541">
        <v>1797.87</v>
      </c>
      <c r="E541">
        <v>1887.768</v>
      </c>
      <c r="F541">
        <v>1573.14</v>
      </c>
      <c r="K541" s="364">
        <f t="array" ref="K541">Профильные_системы[[#This Row],[РРЦ Без НДС]]-Профильные_системы[[#This Row],[РРЦ Без НДС]]*$N$1</f>
        <v>1797.87</v>
      </c>
      <c r="L541" s="364">
        <f t="array" ref="L541">Профильные_системы[[#This Row],[РРЦ с НДС]]-Профильные_системы[[#This Row],[РРЦ с НДС]]*$N$1</f>
        <v>1887.768</v>
      </c>
      <c r="M541" s="364">
        <f t="array" ref="M541">Профильные_системы[[#This Row],["0" НДС]]-Профильные_системы[[#This Row],["0" НДС]]*$N$1</f>
        <v>1573.14</v>
      </c>
      <c r="Q541">
        <f t="array" ref="Q541">Профильные_системы[[#This Row],[РРЦ Без НДС]]-Профильные_системы[[#This Row],[РРЦ Без НДС]]*$U$1</f>
        <v>1797.87</v>
      </c>
      <c r="R541">
        <f t="array" ref="R541">Профильные_системы[[#This Row],[РРЦ с НДС]]-Профильные_системы[[#This Row],[РРЦ с НДС]]*$U$1</f>
        <v>1887.768</v>
      </c>
      <c r="S541" s="1">
        <f t="array" ref="S541">Профильные_системы[[#This Row],["0" НДС]]-Профильные_системы[[#This Row],["0" НДС]]*$U$1</f>
        <v>1573.14</v>
      </c>
    </row>
    <row r="542" spans="1:19" x14ac:dyDescent="0.25">
      <c r="A542" s="1" t="s">
        <v>185</v>
      </c>
      <c r="B542" s="1" t="s">
        <v>1509</v>
      </c>
      <c r="C542" s="1" t="s">
        <v>1526</v>
      </c>
      <c r="D542">
        <v>1274.0999999999999</v>
      </c>
      <c r="E542">
        <v>1337.808</v>
      </c>
      <c r="F542">
        <v>1114.8399999999999</v>
      </c>
      <c r="K542" s="364">
        <f t="array" ref="K542">Профильные_системы[[#This Row],[РРЦ Без НДС]]-Профильные_системы[[#This Row],[РРЦ Без НДС]]*$N$1</f>
        <v>1274.0999999999999</v>
      </c>
      <c r="L542" s="364">
        <f t="array" ref="L542">Профильные_системы[[#This Row],[РРЦ с НДС]]-Профильные_системы[[#This Row],[РРЦ с НДС]]*$N$1</f>
        <v>1337.808</v>
      </c>
      <c r="M542" s="364">
        <f t="array" ref="M542">Профильные_системы[[#This Row],["0" НДС]]-Профильные_системы[[#This Row],["0" НДС]]*$N$1</f>
        <v>1114.8399999999999</v>
      </c>
      <c r="Q542">
        <f t="array" ref="Q542">Профильные_системы[[#This Row],[РРЦ Без НДС]]-Профильные_системы[[#This Row],[РРЦ Без НДС]]*$U$1</f>
        <v>1274.0999999999999</v>
      </c>
      <c r="R542">
        <f t="array" ref="R542">Профильные_системы[[#This Row],[РРЦ с НДС]]-Профильные_системы[[#This Row],[РРЦ с НДС]]*$U$1</f>
        <v>1337.808</v>
      </c>
      <c r="S542" s="1">
        <f t="array" ref="S542">Профильные_системы[[#This Row],["0" НДС]]-Профильные_системы[[#This Row],["0" НДС]]*$U$1</f>
        <v>1114.8399999999999</v>
      </c>
    </row>
    <row r="543" spans="1:19" x14ac:dyDescent="0.25">
      <c r="A543" s="1" t="s">
        <v>193</v>
      </c>
      <c r="B543" s="1" t="s">
        <v>1509</v>
      </c>
      <c r="C543" s="1" t="s">
        <v>1527</v>
      </c>
      <c r="D543">
        <v>2492.88</v>
      </c>
      <c r="E543">
        <v>2617.5239999999999</v>
      </c>
      <c r="F543">
        <v>2181.27</v>
      </c>
      <c r="K543" s="364">
        <f t="array" ref="K543">Профильные_системы[[#This Row],[РРЦ Без НДС]]-Профильные_системы[[#This Row],[РРЦ Без НДС]]*$N$1</f>
        <v>2492.88</v>
      </c>
      <c r="L543" s="364">
        <f t="array" ref="L543">Профильные_системы[[#This Row],[РРЦ с НДС]]-Профильные_системы[[#This Row],[РРЦ с НДС]]*$N$1</f>
        <v>2617.5239999999999</v>
      </c>
      <c r="M543" s="364">
        <f t="array" ref="M543">Профильные_системы[[#This Row],["0" НДС]]-Профильные_системы[[#This Row],["0" НДС]]*$N$1</f>
        <v>2181.27</v>
      </c>
      <c r="Q543">
        <f t="array" ref="Q543">Профильные_системы[[#This Row],[РРЦ Без НДС]]-Профильные_системы[[#This Row],[РРЦ Без НДС]]*$U$1</f>
        <v>2492.88</v>
      </c>
      <c r="R543">
        <f t="array" ref="R543">Профильные_системы[[#This Row],[РРЦ с НДС]]-Профильные_системы[[#This Row],[РРЦ с НДС]]*$U$1</f>
        <v>2617.5239999999999</v>
      </c>
      <c r="S543" s="1">
        <f t="array" ref="S543">Профильные_системы[[#This Row],["0" НДС]]-Профильные_системы[[#This Row],["0" НДС]]*$U$1</f>
        <v>2181.27</v>
      </c>
    </row>
    <row r="544" spans="1:19" x14ac:dyDescent="0.25">
      <c r="A544" s="1" t="s">
        <v>201</v>
      </c>
      <c r="B544" s="1" t="s">
        <v>1509</v>
      </c>
      <c r="C544" s="1" t="s">
        <v>1528</v>
      </c>
      <c r="D544">
        <v>1305.99</v>
      </c>
      <c r="E544">
        <v>1371.288</v>
      </c>
      <c r="F544">
        <v>1142.74</v>
      </c>
      <c r="K544" s="364">
        <f t="array" ref="K544">Профильные_системы[[#This Row],[РРЦ Без НДС]]-Профильные_системы[[#This Row],[РРЦ Без НДС]]*$N$1</f>
        <v>1305.99</v>
      </c>
      <c r="L544" s="364">
        <f t="array" ref="L544">Профильные_системы[[#This Row],[РРЦ с НДС]]-Профильные_системы[[#This Row],[РРЦ с НДС]]*$N$1</f>
        <v>1371.288</v>
      </c>
      <c r="M544" s="364">
        <f t="array" ref="M544">Профильные_системы[[#This Row],["0" НДС]]-Профильные_системы[[#This Row],["0" НДС]]*$N$1</f>
        <v>1142.74</v>
      </c>
      <c r="Q544">
        <f t="array" ref="Q544">Профильные_системы[[#This Row],[РРЦ Без НДС]]-Профильные_системы[[#This Row],[РРЦ Без НДС]]*$U$1</f>
        <v>1305.99</v>
      </c>
      <c r="R544">
        <f t="array" ref="R544">Профильные_системы[[#This Row],[РРЦ с НДС]]-Профильные_системы[[#This Row],[РРЦ с НДС]]*$U$1</f>
        <v>1371.288</v>
      </c>
      <c r="S544" s="1">
        <f t="array" ref="S544">Профильные_системы[[#This Row],["0" НДС]]-Профильные_системы[[#This Row],["0" НДС]]*$U$1</f>
        <v>1142.74</v>
      </c>
    </row>
    <row r="545" spans="1:19" x14ac:dyDescent="0.25">
      <c r="A545" s="1" t="s">
        <v>171</v>
      </c>
      <c r="B545" s="1" t="s">
        <v>1510</v>
      </c>
      <c r="C545" s="1" t="s">
        <v>1529</v>
      </c>
      <c r="D545">
        <v>2280.13</v>
      </c>
      <c r="E545">
        <v>2394.1320000000001</v>
      </c>
      <c r="F545">
        <v>1995.11</v>
      </c>
      <c r="K545" s="364">
        <f t="array" ref="K545">Профильные_системы[[#This Row],[РРЦ Без НДС]]-Профильные_системы[[#This Row],[РРЦ Без НДС]]*$N$1</f>
        <v>2280.13</v>
      </c>
      <c r="L545" s="364">
        <f t="array" ref="L545">Профильные_системы[[#This Row],[РРЦ с НДС]]-Профильные_системы[[#This Row],[РРЦ с НДС]]*$N$1</f>
        <v>2394.1320000000001</v>
      </c>
      <c r="M545" s="364">
        <f t="array" ref="M545">Профильные_системы[[#This Row],["0" НДС]]-Профильные_системы[[#This Row],["0" НДС]]*$N$1</f>
        <v>1995.11</v>
      </c>
      <c r="Q545">
        <f t="array" ref="Q545">Профильные_системы[[#This Row],[РРЦ Без НДС]]-Профильные_системы[[#This Row],[РРЦ Без НДС]]*$U$1</f>
        <v>2280.13</v>
      </c>
      <c r="R545">
        <f t="array" ref="R545">Профильные_системы[[#This Row],[РРЦ с НДС]]-Профильные_системы[[#This Row],[РРЦ с НДС]]*$U$1</f>
        <v>2394.1320000000001</v>
      </c>
      <c r="S545" s="1">
        <f t="array" ref="S545">Профильные_системы[[#This Row],["0" НДС]]-Профильные_системы[[#This Row],["0" НДС]]*$U$1</f>
        <v>1995.11</v>
      </c>
    </row>
    <row r="546" spans="1:19" x14ac:dyDescent="0.25">
      <c r="A546" s="1" t="s">
        <v>164</v>
      </c>
      <c r="B546" s="1" t="s">
        <v>1510</v>
      </c>
      <c r="C546" s="1" t="s">
        <v>1530</v>
      </c>
      <c r="D546">
        <v>4381.8</v>
      </c>
      <c r="E546">
        <v>4600.8959999999997</v>
      </c>
      <c r="F546">
        <v>3834.08</v>
      </c>
      <c r="K546" s="364">
        <f t="array" ref="K546">Профильные_системы[[#This Row],[РРЦ Без НДС]]-Профильные_системы[[#This Row],[РРЦ Без НДС]]*$N$1</f>
        <v>4381.8</v>
      </c>
      <c r="L546" s="364">
        <f t="array" ref="L546">Профильные_системы[[#This Row],[РРЦ с НДС]]-Профильные_системы[[#This Row],[РРЦ с НДС]]*$N$1</f>
        <v>4600.8959999999997</v>
      </c>
      <c r="M546" s="364">
        <f t="array" ref="M546">Профильные_системы[[#This Row],["0" НДС]]-Профильные_системы[[#This Row],["0" НДС]]*$N$1</f>
        <v>3834.08</v>
      </c>
      <c r="Q546">
        <f t="array" ref="Q546">Профильные_системы[[#This Row],[РРЦ Без НДС]]-Профильные_системы[[#This Row],[РРЦ Без НДС]]*$U$1</f>
        <v>4381.8</v>
      </c>
      <c r="R546">
        <f t="array" ref="R546">Профильные_системы[[#This Row],[РРЦ с НДС]]-Профильные_системы[[#This Row],[РРЦ с НДС]]*$U$1</f>
        <v>4600.8959999999997</v>
      </c>
      <c r="S546" s="1">
        <f t="array" ref="S546">Профильные_системы[[#This Row],["0" НДС]]-Профильные_системы[[#This Row],["0" НДС]]*$U$1</f>
        <v>3834.08</v>
      </c>
    </row>
    <row r="547" spans="1:19" x14ac:dyDescent="0.25">
      <c r="A547" s="1" t="s">
        <v>166</v>
      </c>
      <c r="B547" s="1" t="s">
        <v>1510</v>
      </c>
      <c r="C547" s="1" t="s">
        <v>1531</v>
      </c>
      <c r="D547">
        <v>1797.87</v>
      </c>
      <c r="E547">
        <v>1887.768</v>
      </c>
      <c r="F547">
        <v>1573.14</v>
      </c>
      <c r="K547" s="364">
        <f t="array" ref="K547">Профильные_системы[[#This Row],[РРЦ Без НДС]]-Профильные_системы[[#This Row],[РРЦ Без НДС]]*$N$1</f>
        <v>1797.87</v>
      </c>
      <c r="L547" s="364">
        <f t="array" ref="L547">Профильные_системы[[#This Row],[РРЦ с НДС]]-Профильные_системы[[#This Row],[РРЦ с НДС]]*$N$1</f>
        <v>1887.768</v>
      </c>
      <c r="M547" s="364">
        <f t="array" ref="M547">Профильные_системы[[#This Row],["0" НДС]]-Профильные_системы[[#This Row],["0" НДС]]*$N$1</f>
        <v>1573.14</v>
      </c>
      <c r="Q547">
        <f t="array" ref="Q547">Профильные_системы[[#This Row],[РРЦ Без НДС]]-Профильные_системы[[#This Row],[РРЦ Без НДС]]*$U$1</f>
        <v>1797.87</v>
      </c>
      <c r="R547">
        <f t="array" ref="R547">Профильные_системы[[#This Row],[РРЦ с НДС]]-Профильные_системы[[#This Row],[РРЦ с НДС]]*$U$1</f>
        <v>1887.768</v>
      </c>
      <c r="S547" s="1">
        <f t="array" ref="S547">Профильные_системы[[#This Row],["0" НДС]]-Профильные_системы[[#This Row],["0" НДС]]*$U$1</f>
        <v>1573.14</v>
      </c>
    </row>
    <row r="548" spans="1:19" x14ac:dyDescent="0.25">
      <c r="A548" s="1" t="s">
        <v>185</v>
      </c>
      <c r="B548" s="1" t="s">
        <v>1510</v>
      </c>
      <c r="C548" s="1" t="s">
        <v>1532</v>
      </c>
      <c r="D548">
        <v>1274.0999999999999</v>
      </c>
      <c r="E548">
        <v>1337.808</v>
      </c>
      <c r="F548">
        <v>1114.8399999999999</v>
      </c>
      <c r="K548" s="364">
        <f t="array" ref="K548">Профильные_системы[[#This Row],[РРЦ Без НДС]]-Профильные_системы[[#This Row],[РРЦ Без НДС]]*$N$1</f>
        <v>1274.0999999999999</v>
      </c>
      <c r="L548" s="364">
        <f t="array" ref="L548">Профильные_системы[[#This Row],[РРЦ с НДС]]-Профильные_системы[[#This Row],[РРЦ с НДС]]*$N$1</f>
        <v>1337.808</v>
      </c>
      <c r="M548" s="364">
        <f t="array" ref="M548">Профильные_системы[[#This Row],["0" НДС]]-Профильные_системы[[#This Row],["0" НДС]]*$N$1</f>
        <v>1114.8399999999999</v>
      </c>
      <c r="Q548">
        <f t="array" ref="Q548">Профильные_системы[[#This Row],[РРЦ Без НДС]]-Профильные_системы[[#This Row],[РРЦ Без НДС]]*$U$1</f>
        <v>1274.0999999999999</v>
      </c>
      <c r="R548">
        <f t="array" ref="R548">Профильные_системы[[#This Row],[РРЦ с НДС]]-Профильные_системы[[#This Row],[РРЦ с НДС]]*$U$1</f>
        <v>1337.808</v>
      </c>
      <c r="S548" s="1">
        <f t="array" ref="S548">Профильные_системы[[#This Row],["0" НДС]]-Профильные_системы[[#This Row],["0" НДС]]*$U$1</f>
        <v>1114.8399999999999</v>
      </c>
    </row>
    <row r="549" spans="1:19" x14ac:dyDescent="0.25">
      <c r="A549" s="1" t="s">
        <v>193</v>
      </c>
      <c r="B549" s="1" t="s">
        <v>1510</v>
      </c>
      <c r="C549" s="1" t="s">
        <v>1533</v>
      </c>
      <c r="D549">
        <v>2492.88</v>
      </c>
      <c r="E549">
        <v>2617.5239999999999</v>
      </c>
      <c r="F549">
        <v>2181.27</v>
      </c>
      <c r="K549" s="364">
        <f t="array" ref="K549">Профильные_системы[[#This Row],[РРЦ Без НДС]]-Профильные_системы[[#This Row],[РРЦ Без НДС]]*$N$1</f>
        <v>2492.88</v>
      </c>
      <c r="L549" s="364">
        <f t="array" ref="L549">Профильные_системы[[#This Row],[РРЦ с НДС]]-Профильные_системы[[#This Row],[РРЦ с НДС]]*$N$1</f>
        <v>2617.5239999999999</v>
      </c>
      <c r="M549" s="364">
        <f t="array" ref="M549">Профильные_системы[[#This Row],["0" НДС]]-Профильные_системы[[#This Row],["0" НДС]]*$N$1</f>
        <v>2181.27</v>
      </c>
      <c r="Q549">
        <f t="array" ref="Q549">Профильные_системы[[#This Row],[РРЦ Без НДС]]-Профильные_системы[[#This Row],[РРЦ Без НДС]]*$U$1</f>
        <v>2492.88</v>
      </c>
      <c r="R549">
        <f t="array" ref="R549">Профильные_системы[[#This Row],[РРЦ с НДС]]-Профильные_системы[[#This Row],[РРЦ с НДС]]*$U$1</f>
        <v>2617.5239999999999</v>
      </c>
      <c r="S549" s="1">
        <f t="array" ref="S549">Профильные_системы[[#This Row],["0" НДС]]-Профильные_системы[[#This Row],["0" НДС]]*$U$1</f>
        <v>2181.27</v>
      </c>
    </row>
    <row r="550" spans="1:19" x14ac:dyDescent="0.25">
      <c r="A550" s="1" t="s">
        <v>201</v>
      </c>
      <c r="B550" s="1" t="s">
        <v>1510</v>
      </c>
      <c r="C550" s="1" t="s">
        <v>1534</v>
      </c>
      <c r="D550">
        <v>1305.99</v>
      </c>
      <c r="E550">
        <v>1371.288</v>
      </c>
      <c r="F550">
        <v>1142.74</v>
      </c>
      <c r="K550" s="364">
        <f t="array" ref="K550">Профильные_системы[[#This Row],[РРЦ Без НДС]]-Профильные_системы[[#This Row],[РРЦ Без НДС]]*$N$1</f>
        <v>1305.99</v>
      </c>
      <c r="L550" s="364">
        <f t="array" ref="L550">Профильные_системы[[#This Row],[РРЦ с НДС]]-Профильные_системы[[#This Row],[РРЦ с НДС]]*$N$1</f>
        <v>1371.288</v>
      </c>
      <c r="M550" s="364">
        <f t="array" ref="M550">Профильные_системы[[#This Row],["0" НДС]]-Профильные_системы[[#This Row],["0" НДС]]*$N$1</f>
        <v>1142.74</v>
      </c>
      <c r="Q550">
        <f t="array" ref="Q550">Профильные_системы[[#This Row],[РРЦ Без НДС]]-Профильные_системы[[#This Row],[РРЦ Без НДС]]*$U$1</f>
        <v>1305.99</v>
      </c>
      <c r="R550">
        <f t="array" ref="R550">Профильные_системы[[#This Row],[РРЦ с НДС]]-Профильные_системы[[#This Row],[РРЦ с НДС]]*$U$1</f>
        <v>1371.288</v>
      </c>
      <c r="S550" s="1">
        <f t="array" ref="S550">Профильные_системы[[#This Row],["0" НДС]]-Профильные_системы[[#This Row],["0" НДС]]*$U$1</f>
        <v>1142.74</v>
      </c>
    </row>
    <row r="551" spans="1:19" x14ac:dyDescent="0.25">
      <c r="A551" s="1" t="s">
        <v>171</v>
      </c>
      <c r="B551" s="1" t="s">
        <v>1671</v>
      </c>
      <c r="C551" s="1" t="s">
        <v>1690</v>
      </c>
      <c r="D551">
        <v>2280.13</v>
      </c>
      <c r="E551">
        <v>2394.1320000000001</v>
      </c>
      <c r="F551">
        <v>1995.11</v>
      </c>
      <c r="K551" s="364">
        <f t="array" ref="K551">Профильные_системы[[#This Row],[РРЦ Без НДС]]-Профильные_системы[[#This Row],[РРЦ Без НДС]]*$N$1</f>
        <v>2280.13</v>
      </c>
      <c r="L551" s="364">
        <f t="array" ref="L551">Профильные_системы[[#This Row],[РРЦ с НДС]]-Профильные_системы[[#This Row],[РРЦ с НДС]]*$N$1</f>
        <v>2394.1320000000001</v>
      </c>
      <c r="M551" s="364">
        <f t="array" ref="M551">Профильные_системы[[#This Row],["0" НДС]]-Профильные_системы[[#This Row],["0" НДС]]*$N$1</f>
        <v>1995.11</v>
      </c>
      <c r="Q551">
        <f t="array" ref="Q551">Профильные_системы[[#This Row],[РРЦ Без НДС]]-Профильные_системы[[#This Row],[РРЦ Без НДС]]*$U$1</f>
        <v>2280.13</v>
      </c>
      <c r="R551">
        <f t="array" ref="R551">Профильные_системы[[#This Row],[РРЦ с НДС]]-Профильные_системы[[#This Row],[РРЦ с НДС]]*$U$1</f>
        <v>2394.1320000000001</v>
      </c>
      <c r="S551" s="1">
        <f t="array" ref="S551">Профильные_системы[[#This Row],["0" НДС]]-Профильные_системы[[#This Row],["0" НДС]]*$U$1</f>
        <v>1995.11</v>
      </c>
    </row>
    <row r="552" spans="1:19" x14ac:dyDescent="0.25">
      <c r="A552" s="1" t="s">
        <v>164</v>
      </c>
      <c r="B552" s="1" t="s">
        <v>1671</v>
      </c>
      <c r="C552" s="1" t="s">
        <v>1691</v>
      </c>
      <c r="D552">
        <v>4381.8</v>
      </c>
      <c r="E552">
        <v>4600.8959999999997</v>
      </c>
      <c r="F552">
        <v>3834.08</v>
      </c>
      <c r="K552" s="364">
        <f t="array" ref="K552">Профильные_системы[[#This Row],[РРЦ Без НДС]]-Профильные_системы[[#This Row],[РРЦ Без НДС]]*$N$1</f>
        <v>4381.8</v>
      </c>
      <c r="L552" s="364">
        <f t="array" ref="L552">Профильные_системы[[#This Row],[РРЦ с НДС]]-Профильные_системы[[#This Row],[РРЦ с НДС]]*$N$1</f>
        <v>4600.8959999999997</v>
      </c>
      <c r="M552" s="364">
        <f t="array" ref="M552">Профильные_системы[[#This Row],["0" НДС]]-Профильные_системы[[#This Row],["0" НДС]]*$N$1</f>
        <v>3834.08</v>
      </c>
      <c r="Q552">
        <f t="array" ref="Q552">Профильные_системы[[#This Row],[РРЦ Без НДС]]-Профильные_системы[[#This Row],[РРЦ Без НДС]]*$U$1</f>
        <v>4381.8</v>
      </c>
      <c r="R552">
        <f t="array" ref="R552">Профильные_системы[[#This Row],[РРЦ с НДС]]-Профильные_системы[[#This Row],[РРЦ с НДС]]*$U$1</f>
        <v>4600.8959999999997</v>
      </c>
      <c r="S552" s="1">
        <f t="array" ref="S552">Профильные_системы[[#This Row],["0" НДС]]-Профильные_системы[[#This Row],["0" НДС]]*$U$1</f>
        <v>3834.08</v>
      </c>
    </row>
    <row r="553" spans="1:19" x14ac:dyDescent="0.25">
      <c r="A553" s="1" t="s">
        <v>166</v>
      </c>
      <c r="B553" s="1" t="s">
        <v>1671</v>
      </c>
      <c r="C553" s="1" t="s">
        <v>1692</v>
      </c>
      <c r="D553">
        <v>1797.87</v>
      </c>
      <c r="E553">
        <v>1887.768</v>
      </c>
      <c r="F553">
        <v>1573.14</v>
      </c>
      <c r="K553" s="364">
        <f t="array" ref="K553">Профильные_системы[[#This Row],[РРЦ Без НДС]]-Профильные_системы[[#This Row],[РРЦ Без НДС]]*$N$1</f>
        <v>1797.87</v>
      </c>
      <c r="L553" s="364">
        <f t="array" ref="L553">Профильные_системы[[#This Row],[РРЦ с НДС]]-Профильные_системы[[#This Row],[РРЦ с НДС]]*$N$1</f>
        <v>1887.768</v>
      </c>
      <c r="M553" s="364">
        <f t="array" ref="M553">Профильные_системы[[#This Row],["0" НДС]]-Профильные_системы[[#This Row],["0" НДС]]*$N$1</f>
        <v>1573.14</v>
      </c>
      <c r="Q553">
        <f t="array" ref="Q553">Профильные_системы[[#This Row],[РРЦ Без НДС]]-Профильные_системы[[#This Row],[РРЦ Без НДС]]*$U$1</f>
        <v>1797.87</v>
      </c>
      <c r="R553">
        <f t="array" ref="R553">Профильные_системы[[#This Row],[РРЦ с НДС]]-Профильные_системы[[#This Row],[РРЦ с НДС]]*$U$1</f>
        <v>1887.768</v>
      </c>
      <c r="S553" s="1">
        <f t="array" ref="S553">Профильные_системы[[#This Row],["0" НДС]]-Профильные_системы[[#This Row],["0" НДС]]*$U$1</f>
        <v>1573.14</v>
      </c>
    </row>
    <row r="554" spans="1:19" x14ac:dyDescent="0.25">
      <c r="A554" s="1" t="s">
        <v>185</v>
      </c>
      <c r="B554" s="1" t="s">
        <v>1671</v>
      </c>
      <c r="C554" s="1" t="s">
        <v>1693</v>
      </c>
      <c r="D554">
        <v>1274.0999999999999</v>
      </c>
      <c r="E554">
        <v>1337.808</v>
      </c>
      <c r="F554">
        <v>1114.8399999999999</v>
      </c>
      <c r="K554" s="364">
        <f t="array" ref="K554">Профильные_системы[[#This Row],[РРЦ Без НДС]]-Профильные_системы[[#This Row],[РРЦ Без НДС]]*$N$1</f>
        <v>1274.0999999999999</v>
      </c>
      <c r="L554" s="364">
        <f t="array" ref="L554">Профильные_системы[[#This Row],[РРЦ с НДС]]-Профильные_системы[[#This Row],[РРЦ с НДС]]*$N$1</f>
        <v>1337.808</v>
      </c>
      <c r="M554" s="364">
        <f t="array" ref="M554">Профильные_системы[[#This Row],["0" НДС]]-Профильные_системы[[#This Row],["0" НДС]]*$N$1</f>
        <v>1114.8399999999999</v>
      </c>
      <c r="Q554">
        <f t="array" ref="Q554">Профильные_системы[[#This Row],[РРЦ Без НДС]]-Профильные_системы[[#This Row],[РРЦ Без НДС]]*$U$1</f>
        <v>1274.0999999999999</v>
      </c>
      <c r="R554">
        <f t="array" ref="R554">Профильные_системы[[#This Row],[РРЦ с НДС]]-Профильные_системы[[#This Row],[РРЦ с НДС]]*$U$1</f>
        <v>1337.808</v>
      </c>
      <c r="S554" s="1">
        <f t="array" ref="S554">Профильные_системы[[#This Row],["0" НДС]]-Профильные_системы[[#This Row],["0" НДС]]*$U$1</f>
        <v>1114.8399999999999</v>
      </c>
    </row>
    <row r="555" spans="1:19" x14ac:dyDescent="0.25">
      <c r="A555" s="1" t="s">
        <v>193</v>
      </c>
      <c r="B555" s="1" t="s">
        <v>1671</v>
      </c>
      <c r="C555" s="1" t="s">
        <v>1694</v>
      </c>
      <c r="D555">
        <v>2492.88</v>
      </c>
      <c r="E555">
        <v>2617.5239999999999</v>
      </c>
      <c r="F555">
        <v>2181.27</v>
      </c>
      <c r="K555" s="364">
        <f t="array" ref="K555">Профильные_системы[[#This Row],[РРЦ Без НДС]]-Профильные_системы[[#This Row],[РРЦ Без НДС]]*$N$1</f>
        <v>2492.88</v>
      </c>
      <c r="L555" s="364">
        <f t="array" ref="L555">Профильные_системы[[#This Row],[РРЦ с НДС]]-Профильные_системы[[#This Row],[РРЦ с НДС]]*$N$1</f>
        <v>2617.5239999999999</v>
      </c>
      <c r="M555" s="364">
        <f t="array" ref="M555">Профильные_системы[[#This Row],["0" НДС]]-Профильные_системы[[#This Row],["0" НДС]]*$N$1</f>
        <v>2181.27</v>
      </c>
      <c r="Q555">
        <f t="array" ref="Q555">Профильные_системы[[#This Row],[РРЦ Без НДС]]-Профильные_системы[[#This Row],[РРЦ Без НДС]]*$U$1</f>
        <v>2492.88</v>
      </c>
      <c r="R555">
        <f t="array" ref="R555">Профильные_системы[[#This Row],[РРЦ с НДС]]-Профильные_системы[[#This Row],[РРЦ с НДС]]*$U$1</f>
        <v>2617.5239999999999</v>
      </c>
      <c r="S555" s="1">
        <f t="array" ref="S555">Профильные_системы[[#This Row],["0" НДС]]-Профильные_системы[[#This Row],["0" НДС]]*$U$1</f>
        <v>2181.27</v>
      </c>
    </row>
    <row r="556" spans="1:19" x14ac:dyDescent="0.25">
      <c r="A556" s="1" t="s">
        <v>201</v>
      </c>
      <c r="B556" s="1" t="s">
        <v>1671</v>
      </c>
      <c r="C556" s="1" t="s">
        <v>1695</v>
      </c>
      <c r="D556">
        <v>1305.99</v>
      </c>
      <c r="E556">
        <v>1371.288</v>
      </c>
      <c r="F556">
        <v>1142.74</v>
      </c>
      <c r="K556" s="364">
        <f t="array" ref="K556">Профильные_системы[[#This Row],[РРЦ Без НДС]]-Профильные_системы[[#This Row],[РРЦ Без НДС]]*$N$1</f>
        <v>1305.99</v>
      </c>
      <c r="L556" s="364">
        <f t="array" ref="L556">Профильные_системы[[#This Row],[РРЦ с НДС]]-Профильные_системы[[#This Row],[РРЦ с НДС]]*$N$1</f>
        <v>1371.288</v>
      </c>
      <c r="M556" s="364">
        <f t="array" ref="M556">Профильные_системы[[#This Row],["0" НДС]]-Профильные_системы[[#This Row],["0" НДС]]*$N$1</f>
        <v>1142.74</v>
      </c>
      <c r="Q556">
        <f t="array" ref="Q556">Профильные_системы[[#This Row],[РРЦ Без НДС]]-Профильные_системы[[#This Row],[РРЦ Без НДС]]*$U$1</f>
        <v>1305.99</v>
      </c>
      <c r="R556">
        <f t="array" ref="R556">Профильные_системы[[#This Row],[РРЦ с НДС]]-Профильные_системы[[#This Row],[РРЦ с НДС]]*$U$1</f>
        <v>1371.288</v>
      </c>
      <c r="S556" s="1">
        <f t="array" ref="S556">Профильные_системы[[#This Row],["0" НДС]]-Профильные_системы[[#This Row],["0" НДС]]*$U$1</f>
        <v>1142.74</v>
      </c>
    </row>
    <row r="557" spans="1:19" x14ac:dyDescent="0.25">
      <c r="A557" s="1" t="s">
        <v>171</v>
      </c>
      <c r="B557" s="1" t="s">
        <v>1672</v>
      </c>
      <c r="C557" s="1" t="s">
        <v>1696</v>
      </c>
      <c r="D557">
        <v>2280.13</v>
      </c>
      <c r="E557">
        <v>2394.1320000000001</v>
      </c>
      <c r="F557">
        <v>1995.11</v>
      </c>
      <c r="K557" s="364">
        <f t="array" ref="K557">Профильные_системы[[#This Row],[РРЦ Без НДС]]-Профильные_системы[[#This Row],[РРЦ Без НДС]]*$N$1</f>
        <v>2280.13</v>
      </c>
      <c r="L557" s="364">
        <f t="array" ref="L557">Профильные_системы[[#This Row],[РРЦ с НДС]]-Профильные_системы[[#This Row],[РРЦ с НДС]]*$N$1</f>
        <v>2394.1320000000001</v>
      </c>
      <c r="M557" s="364">
        <f t="array" ref="M557">Профильные_системы[[#This Row],["0" НДС]]-Профильные_системы[[#This Row],["0" НДС]]*$N$1</f>
        <v>1995.11</v>
      </c>
      <c r="Q557">
        <f t="array" ref="Q557">Профильные_системы[[#This Row],[РРЦ Без НДС]]-Профильные_системы[[#This Row],[РРЦ Без НДС]]*$U$1</f>
        <v>2280.13</v>
      </c>
      <c r="R557">
        <f t="array" ref="R557">Профильные_системы[[#This Row],[РРЦ с НДС]]-Профильные_системы[[#This Row],[РРЦ с НДС]]*$U$1</f>
        <v>2394.1320000000001</v>
      </c>
      <c r="S557" s="1">
        <f t="array" ref="S557">Профильные_системы[[#This Row],["0" НДС]]-Профильные_системы[[#This Row],["0" НДС]]*$U$1</f>
        <v>1995.11</v>
      </c>
    </row>
    <row r="558" spans="1:19" x14ac:dyDescent="0.25">
      <c r="A558" s="1" t="s">
        <v>164</v>
      </c>
      <c r="B558" s="1" t="s">
        <v>1672</v>
      </c>
      <c r="C558" s="1" t="s">
        <v>1697</v>
      </c>
      <c r="D558">
        <v>4381.8</v>
      </c>
      <c r="E558">
        <v>4600.8959999999997</v>
      </c>
      <c r="F558">
        <v>3834.08</v>
      </c>
      <c r="K558" s="364">
        <f t="array" ref="K558">Профильные_системы[[#This Row],[РРЦ Без НДС]]-Профильные_системы[[#This Row],[РРЦ Без НДС]]*$N$1</f>
        <v>4381.8</v>
      </c>
      <c r="L558" s="364">
        <f t="array" ref="L558">Профильные_системы[[#This Row],[РРЦ с НДС]]-Профильные_системы[[#This Row],[РРЦ с НДС]]*$N$1</f>
        <v>4600.8959999999997</v>
      </c>
      <c r="M558" s="364">
        <f t="array" ref="M558">Профильные_системы[[#This Row],["0" НДС]]-Профильные_системы[[#This Row],["0" НДС]]*$N$1</f>
        <v>3834.08</v>
      </c>
      <c r="Q558">
        <f t="array" ref="Q558">Профильные_системы[[#This Row],[РРЦ Без НДС]]-Профильные_системы[[#This Row],[РРЦ Без НДС]]*$U$1</f>
        <v>4381.8</v>
      </c>
      <c r="R558">
        <f t="array" ref="R558">Профильные_системы[[#This Row],[РРЦ с НДС]]-Профильные_системы[[#This Row],[РРЦ с НДС]]*$U$1</f>
        <v>4600.8959999999997</v>
      </c>
      <c r="S558" s="1">
        <f t="array" ref="S558">Профильные_системы[[#This Row],["0" НДС]]-Профильные_системы[[#This Row],["0" НДС]]*$U$1</f>
        <v>3834.08</v>
      </c>
    </row>
    <row r="559" spans="1:19" x14ac:dyDescent="0.25">
      <c r="A559" s="1" t="s">
        <v>166</v>
      </c>
      <c r="B559" s="1" t="s">
        <v>1672</v>
      </c>
      <c r="C559" s="1" t="s">
        <v>1698</v>
      </c>
      <c r="D559">
        <v>1797.87</v>
      </c>
      <c r="E559">
        <v>1887.768</v>
      </c>
      <c r="F559">
        <v>1573.14</v>
      </c>
      <c r="K559" s="364">
        <f t="array" ref="K559">Профильные_системы[[#This Row],[РРЦ Без НДС]]-Профильные_системы[[#This Row],[РРЦ Без НДС]]*$N$1</f>
        <v>1797.87</v>
      </c>
      <c r="L559" s="364">
        <f t="array" ref="L559">Профильные_системы[[#This Row],[РРЦ с НДС]]-Профильные_системы[[#This Row],[РРЦ с НДС]]*$N$1</f>
        <v>1887.768</v>
      </c>
      <c r="M559" s="364">
        <f t="array" ref="M559">Профильные_системы[[#This Row],["0" НДС]]-Профильные_системы[[#This Row],["0" НДС]]*$N$1</f>
        <v>1573.14</v>
      </c>
      <c r="Q559">
        <f t="array" ref="Q559">Профильные_системы[[#This Row],[РРЦ Без НДС]]-Профильные_системы[[#This Row],[РРЦ Без НДС]]*$U$1</f>
        <v>1797.87</v>
      </c>
      <c r="R559">
        <f t="array" ref="R559">Профильные_системы[[#This Row],[РРЦ с НДС]]-Профильные_системы[[#This Row],[РРЦ с НДС]]*$U$1</f>
        <v>1887.768</v>
      </c>
      <c r="S559" s="1">
        <f t="array" ref="S559">Профильные_системы[[#This Row],["0" НДС]]-Профильные_системы[[#This Row],["0" НДС]]*$U$1</f>
        <v>1573.14</v>
      </c>
    </row>
    <row r="560" spans="1:19" x14ac:dyDescent="0.25">
      <c r="A560" s="1" t="s">
        <v>185</v>
      </c>
      <c r="B560" s="1" t="s">
        <v>1672</v>
      </c>
      <c r="C560" s="1" t="s">
        <v>1699</v>
      </c>
      <c r="D560">
        <v>1274.0999999999999</v>
      </c>
      <c r="E560">
        <v>1337.808</v>
      </c>
      <c r="F560">
        <v>1114.8399999999999</v>
      </c>
      <c r="K560" s="364">
        <f t="array" ref="K560">Профильные_системы[[#This Row],[РРЦ Без НДС]]-Профильные_системы[[#This Row],[РРЦ Без НДС]]*$N$1</f>
        <v>1274.0999999999999</v>
      </c>
      <c r="L560" s="364">
        <f t="array" ref="L560">Профильные_системы[[#This Row],[РРЦ с НДС]]-Профильные_системы[[#This Row],[РРЦ с НДС]]*$N$1</f>
        <v>1337.808</v>
      </c>
      <c r="M560" s="364">
        <f t="array" ref="M560">Профильные_системы[[#This Row],["0" НДС]]-Профильные_системы[[#This Row],["0" НДС]]*$N$1</f>
        <v>1114.8399999999999</v>
      </c>
      <c r="Q560">
        <f t="array" ref="Q560">Профильные_системы[[#This Row],[РРЦ Без НДС]]-Профильные_системы[[#This Row],[РРЦ Без НДС]]*$U$1</f>
        <v>1274.0999999999999</v>
      </c>
      <c r="R560">
        <f t="array" ref="R560">Профильные_системы[[#This Row],[РРЦ с НДС]]-Профильные_системы[[#This Row],[РРЦ с НДС]]*$U$1</f>
        <v>1337.808</v>
      </c>
      <c r="S560" s="1">
        <f t="array" ref="S560">Профильные_системы[[#This Row],["0" НДС]]-Профильные_системы[[#This Row],["0" НДС]]*$U$1</f>
        <v>1114.8399999999999</v>
      </c>
    </row>
    <row r="561" spans="1:19" x14ac:dyDescent="0.25">
      <c r="A561" s="1" t="s">
        <v>193</v>
      </c>
      <c r="B561" s="1" t="s">
        <v>1672</v>
      </c>
      <c r="C561" s="1" t="s">
        <v>1700</v>
      </c>
      <c r="D561">
        <v>2492.88</v>
      </c>
      <c r="E561">
        <v>2617.5239999999999</v>
      </c>
      <c r="F561">
        <v>2181.27</v>
      </c>
      <c r="K561" s="364">
        <f t="array" ref="K561">Профильные_системы[[#This Row],[РРЦ Без НДС]]-Профильные_системы[[#This Row],[РРЦ Без НДС]]*$N$1</f>
        <v>2492.88</v>
      </c>
      <c r="L561" s="364">
        <f t="array" ref="L561">Профильные_системы[[#This Row],[РРЦ с НДС]]-Профильные_системы[[#This Row],[РРЦ с НДС]]*$N$1</f>
        <v>2617.5239999999999</v>
      </c>
      <c r="M561" s="364">
        <f t="array" ref="M561">Профильные_системы[[#This Row],["0" НДС]]-Профильные_системы[[#This Row],["0" НДС]]*$N$1</f>
        <v>2181.27</v>
      </c>
      <c r="Q561">
        <f t="array" ref="Q561">Профильные_системы[[#This Row],[РРЦ Без НДС]]-Профильные_системы[[#This Row],[РРЦ Без НДС]]*$U$1</f>
        <v>2492.88</v>
      </c>
      <c r="R561">
        <f t="array" ref="R561">Профильные_системы[[#This Row],[РРЦ с НДС]]-Профильные_системы[[#This Row],[РРЦ с НДС]]*$U$1</f>
        <v>2617.5239999999999</v>
      </c>
      <c r="S561" s="1">
        <f t="array" ref="S561">Профильные_системы[[#This Row],["0" НДС]]-Профильные_системы[[#This Row],["0" НДС]]*$U$1</f>
        <v>2181.27</v>
      </c>
    </row>
    <row r="562" spans="1:19" x14ac:dyDescent="0.25">
      <c r="A562" s="1" t="s">
        <v>201</v>
      </c>
      <c r="B562" s="1" t="s">
        <v>1672</v>
      </c>
      <c r="C562" s="1" t="s">
        <v>1701</v>
      </c>
      <c r="D562">
        <v>1305.99</v>
      </c>
      <c r="E562">
        <v>1371.288</v>
      </c>
      <c r="F562">
        <v>1142.74</v>
      </c>
      <c r="K562" s="364">
        <f t="array" ref="K562">Профильные_системы[[#This Row],[РРЦ Без НДС]]-Профильные_системы[[#This Row],[РРЦ Без НДС]]*$N$1</f>
        <v>1305.99</v>
      </c>
      <c r="L562" s="364">
        <f t="array" ref="L562">Профильные_системы[[#This Row],[РРЦ с НДС]]-Профильные_системы[[#This Row],[РРЦ с НДС]]*$N$1</f>
        <v>1371.288</v>
      </c>
      <c r="M562" s="364">
        <f t="array" ref="M562">Профильные_системы[[#This Row],["0" НДС]]-Профильные_системы[[#This Row],["0" НДС]]*$N$1</f>
        <v>1142.74</v>
      </c>
      <c r="Q562">
        <f t="array" ref="Q562">Профильные_системы[[#This Row],[РРЦ Без НДС]]-Профильные_системы[[#This Row],[РРЦ Без НДС]]*$U$1</f>
        <v>1305.99</v>
      </c>
      <c r="R562">
        <f t="array" ref="R562">Профильные_системы[[#This Row],[РРЦ с НДС]]-Профильные_системы[[#This Row],[РРЦ с НДС]]*$U$1</f>
        <v>1371.288</v>
      </c>
      <c r="S562" s="1">
        <f t="array" ref="S562">Профильные_системы[[#This Row],["0" НДС]]-Профильные_системы[[#This Row],["0" НДС]]*$U$1</f>
        <v>1142.74</v>
      </c>
    </row>
    <row r="563" spans="1:19" x14ac:dyDescent="0.25">
      <c r="A563" s="1" t="s">
        <v>171</v>
      </c>
      <c r="B563" s="1" t="s">
        <v>1631</v>
      </c>
      <c r="C563" s="1" t="s">
        <v>1632</v>
      </c>
      <c r="D563">
        <v>2280.13</v>
      </c>
      <c r="E563">
        <v>2394.1320000000001</v>
      </c>
      <c r="F563">
        <v>1995.11</v>
      </c>
      <c r="K563" s="364">
        <f t="array" ref="K563">Профильные_системы[[#This Row],[РРЦ Без НДС]]-Профильные_системы[[#This Row],[РРЦ Без НДС]]*$N$1</f>
        <v>2280.13</v>
      </c>
      <c r="L563" s="364">
        <f t="array" ref="L563">Профильные_системы[[#This Row],[РРЦ с НДС]]-Профильные_системы[[#This Row],[РРЦ с НДС]]*$N$1</f>
        <v>2394.1320000000001</v>
      </c>
      <c r="M563" s="364">
        <f t="array" ref="M563">Профильные_системы[[#This Row],["0" НДС]]-Профильные_системы[[#This Row],["0" НДС]]*$N$1</f>
        <v>1995.11</v>
      </c>
      <c r="Q563">
        <f t="array" ref="Q563">Профильные_системы[[#This Row],[РРЦ Без НДС]]-Профильные_системы[[#This Row],[РРЦ Без НДС]]*$U$1</f>
        <v>2280.13</v>
      </c>
      <c r="R563">
        <f t="array" ref="R563">Профильные_системы[[#This Row],[РРЦ с НДС]]-Профильные_системы[[#This Row],[РРЦ с НДС]]*$U$1</f>
        <v>2394.1320000000001</v>
      </c>
      <c r="S563" s="1">
        <f t="array" ref="S563">Профильные_системы[[#This Row],["0" НДС]]-Профильные_системы[[#This Row],["0" НДС]]*$U$1</f>
        <v>1995.11</v>
      </c>
    </row>
    <row r="564" spans="1:19" x14ac:dyDescent="0.25">
      <c r="A564" s="1" t="s">
        <v>164</v>
      </c>
      <c r="B564" s="1" t="s">
        <v>1631</v>
      </c>
      <c r="C564" s="1" t="s">
        <v>1633</v>
      </c>
      <c r="D564">
        <v>4381.8</v>
      </c>
      <c r="E564">
        <v>4600.8959999999997</v>
      </c>
      <c r="F564">
        <v>3834.08</v>
      </c>
      <c r="K564" s="364">
        <f t="array" ref="K564">Профильные_системы[[#This Row],[РРЦ Без НДС]]-Профильные_системы[[#This Row],[РРЦ Без НДС]]*$N$1</f>
        <v>4381.8</v>
      </c>
      <c r="L564" s="364">
        <f t="array" ref="L564">Профильные_системы[[#This Row],[РРЦ с НДС]]-Профильные_системы[[#This Row],[РРЦ с НДС]]*$N$1</f>
        <v>4600.8959999999997</v>
      </c>
      <c r="M564" s="364">
        <f t="array" ref="M564">Профильные_системы[[#This Row],["0" НДС]]-Профильные_системы[[#This Row],["0" НДС]]*$N$1</f>
        <v>3834.08</v>
      </c>
      <c r="Q564">
        <f t="array" ref="Q564">Профильные_системы[[#This Row],[РРЦ Без НДС]]-Профильные_системы[[#This Row],[РРЦ Без НДС]]*$U$1</f>
        <v>4381.8</v>
      </c>
      <c r="R564">
        <f t="array" ref="R564">Профильные_системы[[#This Row],[РРЦ с НДС]]-Профильные_системы[[#This Row],[РРЦ с НДС]]*$U$1</f>
        <v>4600.8959999999997</v>
      </c>
      <c r="S564" s="1">
        <f t="array" ref="S564">Профильные_системы[[#This Row],["0" НДС]]-Профильные_системы[[#This Row],["0" НДС]]*$U$1</f>
        <v>3834.08</v>
      </c>
    </row>
    <row r="565" spans="1:19" x14ac:dyDescent="0.25">
      <c r="A565" s="1" t="s">
        <v>167</v>
      </c>
      <c r="B565" s="1" t="s">
        <v>1631</v>
      </c>
      <c r="C565" s="1" t="s">
        <v>1634</v>
      </c>
      <c r="D565">
        <v>3998.77</v>
      </c>
      <c r="E565">
        <v>4198.7039999999997</v>
      </c>
      <c r="F565">
        <v>3498.92</v>
      </c>
      <c r="K565" s="364">
        <f t="array" ref="K565">Профильные_системы[[#This Row],[РРЦ Без НДС]]-Профильные_системы[[#This Row],[РРЦ Без НДС]]*$N$1</f>
        <v>3998.77</v>
      </c>
      <c r="L565" s="364">
        <f t="array" ref="L565">Профильные_системы[[#This Row],[РРЦ с НДС]]-Профильные_системы[[#This Row],[РРЦ с НДС]]*$N$1</f>
        <v>4198.7039999999997</v>
      </c>
      <c r="M565" s="364">
        <f t="array" ref="M565">Профильные_системы[[#This Row],["0" НДС]]-Профильные_системы[[#This Row],["0" НДС]]*$N$1</f>
        <v>3498.92</v>
      </c>
      <c r="Q565">
        <f t="array" ref="Q565">Профильные_системы[[#This Row],[РРЦ Без НДС]]-Профильные_системы[[#This Row],[РРЦ Без НДС]]*$U$1</f>
        <v>3998.77</v>
      </c>
      <c r="R565">
        <f t="array" ref="R565">Профильные_системы[[#This Row],[РРЦ с НДС]]-Профильные_системы[[#This Row],[РРЦ с НДС]]*$U$1</f>
        <v>4198.7039999999997</v>
      </c>
      <c r="S565" s="1">
        <f t="array" ref="S565">Профильные_системы[[#This Row],["0" НДС]]-Профильные_системы[[#This Row],["0" НДС]]*$U$1</f>
        <v>3498.92</v>
      </c>
    </row>
    <row r="566" spans="1:19" x14ac:dyDescent="0.25">
      <c r="A566" s="1" t="s">
        <v>185</v>
      </c>
      <c r="B566" s="1" t="s">
        <v>1631</v>
      </c>
      <c r="C566" s="1" t="s">
        <v>1635</v>
      </c>
      <c r="D566">
        <v>1274.0999999999999</v>
      </c>
      <c r="E566">
        <v>1337.808</v>
      </c>
      <c r="F566">
        <v>1114.8399999999999</v>
      </c>
      <c r="K566" s="364">
        <f t="array" ref="K566">Профильные_системы[[#This Row],[РРЦ Без НДС]]-Профильные_системы[[#This Row],[РРЦ Без НДС]]*$N$1</f>
        <v>1274.0999999999999</v>
      </c>
      <c r="L566" s="364">
        <f t="array" ref="L566">Профильные_системы[[#This Row],[РРЦ с НДС]]-Профильные_системы[[#This Row],[РРЦ с НДС]]*$N$1</f>
        <v>1337.808</v>
      </c>
      <c r="M566" s="364">
        <f t="array" ref="M566">Профильные_системы[[#This Row],["0" НДС]]-Профильные_системы[[#This Row],["0" НДС]]*$N$1</f>
        <v>1114.8399999999999</v>
      </c>
      <c r="Q566">
        <f t="array" ref="Q566">Профильные_системы[[#This Row],[РРЦ Без НДС]]-Профильные_системы[[#This Row],[РРЦ Без НДС]]*$U$1</f>
        <v>1274.0999999999999</v>
      </c>
      <c r="R566">
        <f t="array" ref="R566">Профильные_системы[[#This Row],[РРЦ с НДС]]-Профильные_системы[[#This Row],[РРЦ с НДС]]*$U$1</f>
        <v>1337.808</v>
      </c>
      <c r="S566" s="1">
        <f t="array" ref="S566">Профильные_системы[[#This Row],["0" НДС]]-Профильные_системы[[#This Row],["0" НДС]]*$U$1</f>
        <v>1114.8399999999999</v>
      </c>
    </row>
    <row r="567" spans="1:19" x14ac:dyDescent="0.25">
      <c r="A567" s="1" t="s">
        <v>193</v>
      </c>
      <c r="B567" s="1" t="s">
        <v>1631</v>
      </c>
      <c r="C567" s="1" t="s">
        <v>1636</v>
      </c>
      <c r="D567">
        <v>2492.88</v>
      </c>
      <c r="E567">
        <v>2617.5239999999999</v>
      </c>
      <c r="F567">
        <v>2181.27</v>
      </c>
      <c r="K567" s="364">
        <f t="array" ref="K567">Профильные_системы[[#This Row],[РРЦ Без НДС]]-Профильные_системы[[#This Row],[РРЦ Без НДС]]*$N$1</f>
        <v>2492.88</v>
      </c>
      <c r="L567" s="364">
        <f t="array" ref="L567">Профильные_системы[[#This Row],[РРЦ с НДС]]-Профильные_системы[[#This Row],[РРЦ с НДС]]*$N$1</f>
        <v>2617.5239999999999</v>
      </c>
      <c r="M567" s="364">
        <f t="array" ref="M567">Профильные_системы[[#This Row],["0" НДС]]-Профильные_системы[[#This Row],["0" НДС]]*$N$1</f>
        <v>2181.27</v>
      </c>
      <c r="Q567">
        <f t="array" ref="Q567">Профильные_системы[[#This Row],[РРЦ Без НДС]]-Профильные_системы[[#This Row],[РРЦ Без НДС]]*$U$1</f>
        <v>2492.88</v>
      </c>
      <c r="R567">
        <f t="array" ref="R567">Профильные_системы[[#This Row],[РРЦ с НДС]]-Профильные_системы[[#This Row],[РРЦ с НДС]]*$U$1</f>
        <v>2617.5239999999999</v>
      </c>
      <c r="S567" s="1">
        <f t="array" ref="S567">Профильные_системы[[#This Row],["0" НДС]]-Профильные_системы[[#This Row],["0" НДС]]*$U$1</f>
        <v>2181.27</v>
      </c>
    </row>
    <row r="568" spans="1:19" x14ac:dyDescent="0.25">
      <c r="A568" s="1" t="s">
        <v>201</v>
      </c>
      <c r="B568" s="1" t="s">
        <v>1631</v>
      </c>
      <c r="C568" s="1" t="s">
        <v>1637</v>
      </c>
      <c r="D568">
        <v>1305.99</v>
      </c>
      <c r="E568">
        <v>1371.288</v>
      </c>
      <c r="F568">
        <v>1142.74</v>
      </c>
      <c r="K568" s="364">
        <f t="array" ref="K568">Профильные_системы[[#This Row],[РРЦ Без НДС]]-Профильные_системы[[#This Row],[РРЦ Без НДС]]*$N$1</f>
        <v>1305.99</v>
      </c>
      <c r="L568" s="364">
        <f t="array" ref="L568">Профильные_системы[[#This Row],[РРЦ с НДС]]-Профильные_системы[[#This Row],[РРЦ с НДС]]*$N$1</f>
        <v>1371.288</v>
      </c>
      <c r="M568" s="364">
        <f t="array" ref="M568">Профильные_системы[[#This Row],["0" НДС]]-Профильные_системы[[#This Row],["0" НДС]]*$N$1</f>
        <v>1142.74</v>
      </c>
      <c r="Q568">
        <f t="array" ref="Q568">Профильные_системы[[#This Row],[РРЦ Без НДС]]-Профильные_системы[[#This Row],[РРЦ Без НДС]]*$U$1</f>
        <v>1305.99</v>
      </c>
      <c r="R568">
        <f t="array" ref="R568">Профильные_системы[[#This Row],[РРЦ с НДС]]-Профильные_системы[[#This Row],[РРЦ с НДС]]*$U$1</f>
        <v>1371.288</v>
      </c>
      <c r="S568" s="1">
        <f t="array" ref="S568">Профильные_системы[[#This Row],["0" НДС]]-Профильные_системы[[#This Row],["0" НДС]]*$U$1</f>
        <v>1142.74</v>
      </c>
    </row>
    <row r="569" spans="1:19" x14ac:dyDescent="0.25">
      <c r="A569" s="1" t="s">
        <v>171</v>
      </c>
      <c r="B569" s="1" t="s">
        <v>1638</v>
      </c>
      <c r="C569" s="1" t="s">
        <v>1639</v>
      </c>
      <c r="D569">
        <v>2280.13</v>
      </c>
      <c r="E569">
        <v>2394.1320000000001</v>
      </c>
      <c r="F569">
        <v>1995.11</v>
      </c>
      <c r="K569" s="364">
        <f t="array" ref="K569">Профильные_системы[[#This Row],[РРЦ Без НДС]]-Профильные_системы[[#This Row],[РРЦ Без НДС]]*$N$1</f>
        <v>2280.13</v>
      </c>
      <c r="L569" s="364">
        <f t="array" ref="L569">Профильные_системы[[#This Row],[РРЦ с НДС]]-Профильные_системы[[#This Row],[РРЦ с НДС]]*$N$1</f>
        <v>2394.1320000000001</v>
      </c>
      <c r="M569" s="364">
        <f t="array" ref="M569">Профильные_системы[[#This Row],["0" НДС]]-Профильные_системы[[#This Row],["0" НДС]]*$N$1</f>
        <v>1995.11</v>
      </c>
      <c r="Q569">
        <f t="array" ref="Q569">Профильные_системы[[#This Row],[РРЦ Без НДС]]-Профильные_системы[[#This Row],[РРЦ Без НДС]]*$U$1</f>
        <v>2280.13</v>
      </c>
      <c r="R569">
        <f t="array" ref="R569">Профильные_системы[[#This Row],[РРЦ с НДС]]-Профильные_системы[[#This Row],[РРЦ с НДС]]*$U$1</f>
        <v>2394.1320000000001</v>
      </c>
      <c r="S569" s="1">
        <f t="array" ref="S569">Профильные_системы[[#This Row],["0" НДС]]-Профильные_системы[[#This Row],["0" НДС]]*$U$1</f>
        <v>1995.11</v>
      </c>
    </row>
    <row r="570" spans="1:19" x14ac:dyDescent="0.25">
      <c r="A570" s="1" t="s">
        <v>164</v>
      </c>
      <c r="B570" s="1" t="s">
        <v>1638</v>
      </c>
      <c r="C570" s="1" t="s">
        <v>1640</v>
      </c>
      <c r="D570">
        <v>4381.78</v>
      </c>
      <c r="E570">
        <v>4600.8720000000003</v>
      </c>
      <c r="F570">
        <v>3834.06</v>
      </c>
      <c r="K570" s="364">
        <f t="array" ref="K570">Профильные_системы[[#This Row],[РРЦ Без НДС]]-Профильные_системы[[#This Row],[РРЦ Без НДС]]*$N$1</f>
        <v>4381.78</v>
      </c>
      <c r="L570" s="364">
        <f t="array" ref="L570">Профильные_системы[[#This Row],[РРЦ с НДС]]-Профильные_системы[[#This Row],[РРЦ с НДС]]*$N$1</f>
        <v>4600.8720000000003</v>
      </c>
      <c r="M570" s="364">
        <f t="array" ref="M570">Профильные_системы[[#This Row],["0" НДС]]-Профильные_системы[[#This Row],["0" НДС]]*$N$1</f>
        <v>3834.06</v>
      </c>
      <c r="Q570">
        <f t="array" ref="Q570">Профильные_системы[[#This Row],[РРЦ Без НДС]]-Профильные_системы[[#This Row],[РРЦ Без НДС]]*$U$1</f>
        <v>4381.78</v>
      </c>
      <c r="R570">
        <f t="array" ref="R570">Профильные_системы[[#This Row],[РРЦ с НДС]]-Профильные_системы[[#This Row],[РРЦ с НДС]]*$U$1</f>
        <v>4600.8720000000003</v>
      </c>
      <c r="S570" s="1">
        <f t="array" ref="S570">Профильные_системы[[#This Row],["0" НДС]]-Профильные_системы[[#This Row],["0" НДС]]*$U$1</f>
        <v>3834.06</v>
      </c>
    </row>
    <row r="571" spans="1:19" x14ac:dyDescent="0.25">
      <c r="A571" s="1" t="s">
        <v>167</v>
      </c>
      <c r="B571" s="1" t="s">
        <v>1638</v>
      </c>
      <c r="C571" s="1" t="s">
        <v>1641</v>
      </c>
      <c r="D571">
        <v>3998.77</v>
      </c>
      <c r="E571">
        <v>4198.7039999999997</v>
      </c>
      <c r="F571">
        <v>3498.92</v>
      </c>
      <c r="K571" s="364">
        <f t="array" ref="K571">Профильные_системы[[#This Row],[РРЦ Без НДС]]-Профильные_системы[[#This Row],[РРЦ Без НДС]]*$N$1</f>
        <v>3998.77</v>
      </c>
      <c r="L571" s="364">
        <f t="array" ref="L571">Профильные_системы[[#This Row],[РРЦ с НДС]]-Профильные_системы[[#This Row],[РРЦ с НДС]]*$N$1</f>
        <v>4198.7039999999997</v>
      </c>
      <c r="M571" s="364">
        <f t="array" ref="M571">Профильные_системы[[#This Row],["0" НДС]]-Профильные_системы[[#This Row],["0" НДС]]*$N$1</f>
        <v>3498.92</v>
      </c>
      <c r="Q571">
        <f t="array" ref="Q571">Профильные_системы[[#This Row],[РРЦ Без НДС]]-Профильные_системы[[#This Row],[РРЦ Без НДС]]*$U$1</f>
        <v>3998.77</v>
      </c>
      <c r="R571">
        <f t="array" ref="R571">Профильные_системы[[#This Row],[РРЦ с НДС]]-Профильные_системы[[#This Row],[РРЦ с НДС]]*$U$1</f>
        <v>4198.7039999999997</v>
      </c>
      <c r="S571" s="1">
        <f t="array" ref="S571">Профильные_системы[[#This Row],["0" НДС]]-Профильные_системы[[#This Row],["0" НДС]]*$U$1</f>
        <v>3498.92</v>
      </c>
    </row>
    <row r="572" spans="1:19" x14ac:dyDescent="0.25">
      <c r="A572" s="1" t="s">
        <v>185</v>
      </c>
      <c r="B572" s="1" t="s">
        <v>1638</v>
      </c>
      <c r="C572" s="1" t="s">
        <v>1642</v>
      </c>
      <c r="D572">
        <v>1274.0999999999999</v>
      </c>
      <c r="E572">
        <v>1337.808</v>
      </c>
      <c r="F572">
        <v>1114.8399999999999</v>
      </c>
      <c r="K572" s="364">
        <f t="array" ref="K572">Профильные_системы[[#This Row],[РРЦ Без НДС]]-Профильные_системы[[#This Row],[РРЦ Без НДС]]*$N$1</f>
        <v>1274.0999999999999</v>
      </c>
      <c r="L572" s="364">
        <f t="array" ref="L572">Профильные_системы[[#This Row],[РРЦ с НДС]]-Профильные_системы[[#This Row],[РРЦ с НДС]]*$N$1</f>
        <v>1337.808</v>
      </c>
      <c r="M572" s="364">
        <f t="array" ref="M572">Профильные_системы[[#This Row],["0" НДС]]-Профильные_системы[[#This Row],["0" НДС]]*$N$1</f>
        <v>1114.8399999999999</v>
      </c>
      <c r="Q572">
        <f t="array" ref="Q572">Профильные_системы[[#This Row],[РРЦ Без НДС]]-Профильные_системы[[#This Row],[РРЦ Без НДС]]*$U$1</f>
        <v>1274.0999999999999</v>
      </c>
      <c r="R572">
        <f t="array" ref="R572">Профильные_системы[[#This Row],[РРЦ с НДС]]-Профильные_системы[[#This Row],[РРЦ с НДС]]*$U$1</f>
        <v>1337.808</v>
      </c>
      <c r="S572" s="1">
        <f t="array" ref="S572">Профильные_системы[[#This Row],["0" НДС]]-Профильные_системы[[#This Row],["0" НДС]]*$U$1</f>
        <v>1114.8399999999999</v>
      </c>
    </row>
    <row r="573" spans="1:19" x14ac:dyDescent="0.25">
      <c r="A573" s="1" t="s">
        <v>193</v>
      </c>
      <c r="B573" s="1" t="s">
        <v>1638</v>
      </c>
      <c r="C573" s="1" t="s">
        <v>1643</v>
      </c>
      <c r="D573">
        <v>2492.88</v>
      </c>
      <c r="E573">
        <v>2617.5239999999999</v>
      </c>
      <c r="F573">
        <v>2181.27</v>
      </c>
      <c r="K573" s="364">
        <f t="array" ref="K573">Профильные_системы[[#This Row],[РРЦ Без НДС]]-Профильные_системы[[#This Row],[РРЦ Без НДС]]*$N$1</f>
        <v>2492.88</v>
      </c>
      <c r="L573" s="364">
        <f t="array" ref="L573">Профильные_системы[[#This Row],[РРЦ с НДС]]-Профильные_системы[[#This Row],[РРЦ с НДС]]*$N$1</f>
        <v>2617.5239999999999</v>
      </c>
      <c r="M573" s="364">
        <f t="array" ref="M573">Профильные_системы[[#This Row],["0" НДС]]-Профильные_системы[[#This Row],["0" НДС]]*$N$1</f>
        <v>2181.27</v>
      </c>
      <c r="Q573">
        <f t="array" ref="Q573">Профильные_системы[[#This Row],[РРЦ Без НДС]]-Профильные_системы[[#This Row],[РРЦ Без НДС]]*$U$1</f>
        <v>2492.88</v>
      </c>
      <c r="R573">
        <f t="array" ref="R573">Профильные_системы[[#This Row],[РРЦ с НДС]]-Профильные_системы[[#This Row],[РРЦ с НДС]]*$U$1</f>
        <v>2617.5239999999999</v>
      </c>
      <c r="S573" s="1">
        <f t="array" ref="S573">Профильные_системы[[#This Row],["0" НДС]]-Профильные_системы[[#This Row],["0" НДС]]*$U$1</f>
        <v>2181.27</v>
      </c>
    </row>
    <row r="574" spans="1:19" x14ac:dyDescent="0.25">
      <c r="A574" s="1" t="s">
        <v>201</v>
      </c>
      <c r="B574" s="1" t="s">
        <v>1638</v>
      </c>
      <c r="C574" s="1" t="s">
        <v>1644</v>
      </c>
      <c r="D574">
        <v>1305.99</v>
      </c>
      <c r="E574">
        <v>1371.288</v>
      </c>
      <c r="F574">
        <v>1142.74</v>
      </c>
      <c r="K574" s="364">
        <f t="array" ref="K574">Профильные_системы[[#This Row],[РРЦ Без НДС]]-Профильные_системы[[#This Row],[РРЦ Без НДС]]*$N$1</f>
        <v>1305.99</v>
      </c>
      <c r="L574" s="364">
        <f t="array" ref="L574">Профильные_системы[[#This Row],[РРЦ с НДС]]-Профильные_системы[[#This Row],[РРЦ с НДС]]*$N$1</f>
        <v>1371.288</v>
      </c>
      <c r="M574" s="364">
        <f t="array" ref="M574">Профильные_системы[[#This Row],["0" НДС]]-Профильные_системы[[#This Row],["0" НДС]]*$N$1</f>
        <v>1142.74</v>
      </c>
      <c r="Q574">
        <f t="array" ref="Q574">Профильные_системы[[#This Row],[РРЦ Без НДС]]-Профильные_системы[[#This Row],[РРЦ Без НДС]]*$U$1</f>
        <v>1305.99</v>
      </c>
      <c r="R574">
        <f t="array" ref="R574">Профильные_системы[[#This Row],[РРЦ с НДС]]-Профильные_системы[[#This Row],[РРЦ с НДС]]*$U$1</f>
        <v>1371.288</v>
      </c>
      <c r="S574" s="1">
        <f t="array" ref="S574">Профильные_системы[[#This Row],["0" НДС]]-Профильные_системы[[#This Row],["0" НДС]]*$U$1</f>
        <v>1142.74</v>
      </c>
    </row>
    <row r="575" spans="1:19" x14ac:dyDescent="0.25">
      <c r="A575" s="1" t="s">
        <v>171</v>
      </c>
      <c r="B575" s="1" t="s">
        <v>1645</v>
      </c>
      <c r="C575" s="1" t="s">
        <v>1646</v>
      </c>
      <c r="D575">
        <v>2280.13</v>
      </c>
      <c r="E575">
        <v>2394.1320000000001</v>
      </c>
      <c r="F575">
        <v>1995.11</v>
      </c>
      <c r="K575" s="364">
        <f t="array" ref="K575">Профильные_системы[[#This Row],[РРЦ Без НДС]]-Профильные_системы[[#This Row],[РРЦ Без НДС]]*$N$1</f>
        <v>2280.13</v>
      </c>
      <c r="L575" s="364">
        <f t="array" ref="L575">Профильные_системы[[#This Row],[РРЦ с НДС]]-Профильные_системы[[#This Row],[РРЦ с НДС]]*$N$1</f>
        <v>2394.1320000000001</v>
      </c>
      <c r="M575" s="364">
        <f t="array" ref="M575">Профильные_системы[[#This Row],["0" НДС]]-Профильные_системы[[#This Row],["0" НДС]]*$N$1</f>
        <v>1995.11</v>
      </c>
      <c r="Q575">
        <f t="array" ref="Q575">Профильные_системы[[#This Row],[РРЦ Без НДС]]-Профильные_системы[[#This Row],[РРЦ Без НДС]]*$U$1</f>
        <v>2280.13</v>
      </c>
      <c r="R575">
        <f t="array" ref="R575">Профильные_системы[[#This Row],[РРЦ с НДС]]-Профильные_системы[[#This Row],[РРЦ с НДС]]*$U$1</f>
        <v>2394.1320000000001</v>
      </c>
      <c r="S575" s="1">
        <f t="array" ref="S575">Профильные_системы[[#This Row],["0" НДС]]-Профильные_системы[[#This Row],["0" НДС]]*$U$1</f>
        <v>1995.11</v>
      </c>
    </row>
    <row r="576" spans="1:19" x14ac:dyDescent="0.25">
      <c r="A576" s="1" t="s">
        <v>164</v>
      </c>
      <c r="B576" s="1" t="s">
        <v>1645</v>
      </c>
      <c r="C576" s="1" t="s">
        <v>1647</v>
      </c>
      <c r="D576">
        <v>4381.78</v>
      </c>
      <c r="E576">
        <v>4600.8720000000003</v>
      </c>
      <c r="F576">
        <v>3834.06</v>
      </c>
      <c r="K576" s="364">
        <f t="array" ref="K576">Профильные_системы[[#This Row],[РРЦ Без НДС]]-Профильные_системы[[#This Row],[РРЦ Без НДС]]*$N$1</f>
        <v>4381.78</v>
      </c>
      <c r="L576" s="364">
        <f t="array" ref="L576">Профильные_системы[[#This Row],[РРЦ с НДС]]-Профильные_системы[[#This Row],[РРЦ с НДС]]*$N$1</f>
        <v>4600.8720000000003</v>
      </c>
      <c r="M576" s="364">
        <f t="array" ref="M576">Профильные_системы[[#This Row],["0" НДС]]-Профильные_системы[[#This Row],["0" НДС]]*$N$1</f>
        <v>3834.06</v>
      </c>
      <c r="Q576">
        <f t="array" ref="Q576">Профильные_системы[[#This Row],[РРЦ Без НДС]]-Профильные_системы[[#This Row],[РРЦ Без НДС]]*$U$1</f>
        <v>4381.78</v>
      </c>
      <c r="R576">
        <f t="array" ref="R576">Профильные_системы[[#This Row],[РРЦ с НДС]]-Профильные_системы[[#This Row],[РРЦ с НДС]]*$U$1</f>
        <v>4600.8720000000003</v>
      </c>
      <c r="S576" s="1">
        <f t="array" ref="S576">Профильные_системы[[#This Row],["0" НДС]]-Профильные_системы[[#This Row],["0" НДС]]*$U$1</f>
        <v>3834.06</v>
      </c>
    </row>
    <row r="577" spans="1:19" x14ac:dyDescent="0.25">
      <c r="A577" s="1" t="s">
        <v>167</v>
      </c>
      <c r="B577" s="1" t="s">
        <v>1645</v>
      </c>
      <c r="C577" s="1" t="s">
        <v>1648</v>
      </c>
      <c r="D577">
        <v>3998.77</v>
      </c>
      <c r="E577">
        <v>4198.7039999999997</v>
      </c>
      <c r="F577">
        <v>3498.92</v>
      </c>
      <c r="K577" s="364">
        <f t="array" ref="K577">Профильные_системы[[#This Row],[РРЦ Без НДС]]-Профильные_системы[[#This Row],[РРЦ Без НДС]]*$N$1</f>
        <v>3998.77</v>
      </c>
      <c r="L577" s="364">
        <f t="array" ref="L577">Профильные_системы[[#This Row],[РРЦ с НДС]]-Профильные_системы[[#This Row],[РРЦ с НДС]]*$N$1</f>
        <v>4198.7039999999997</v>
      </c>
      <c r="M577" s="364">
        <f t="array" ref="M577">Профильные_системы[[#This Row],["0" НДС]]-Профильные_системы[[#This Row],["0" НДС]]*$N$1</f>
        <v>3498.92</v>
      </c>
      <c r="Q577">
        <f t="array" ref="Q577">Профильные_системы[[#This Row],[РРЦ Без НДС]]-Профильные_системы[[#This Row],[РРЦ Без НДС]]*$U$1</f>
        <v>3998.77</v>
      </c>
      <c r="R577">
        <f t="array" ref="R577">Профильные_системы[[#This Row],[РРЦ с НДС]]-Профильные_системы[[#This Row],[РРЦ с НДС]]*$U$1</f>
        <v>4198.7039999999997</v>
      </c>
      <c r="S577" s="1">
        <f t="array" ref="S577">Профильные_системы[[#This Row],["0" НДС]]-Профильные_системы[[#This Row],["0" НДС]]*$U$1</f>
        <v>3498.92</v>
      </c>
    </row>
    <row r="578" spans="1:19" x14ac:dyDescent="0.25">
      <c r="A578" s="1" t="s">
        <v>185</v>
      </c>
      <c r="B578" s="1" t="s">
        <v>1645</v>
      </c>
      <c r="C578" s="1" t="s">
        <v>1649</v>
      </c>
      <c r="D578">
        <v>1274.0999999999999</v>
      </c>
      <c r="E578">
        <v>1337.808</v>
      </c>
      <c r="F578">
        <v>1114.8399999999999</v>
      </c>
      <c r="K578" s="364">
        <f t="array" ref="K578">Профильные_системы[[#This Row],[РРЦ Без НДС]]-Профильные_системы[[#This Row],[РРЦ Без НДС]]*$N$1</f>
        <v>1274.0999999999999</v>
      </c>
      <c r="L578" s="364">
        <f t="array" ref="L578">Профильные_системы[[#This Row],[РРЦ с НДС]]-Профильные_системы[[#This Row],[РРЦ с НДС]]*$N$1</f>
        <v>1337.808</v>
      </c>
      <c r="M578" s="364">
        <f t="array" ref="M578">Профильные_системы[[#This Row],["0" НДС]]-Профильные_системы[[#This Row],["0" НДС]]*$N$1</f>
        <v>1114.8399999999999</v>
      </c>
      <c r="Q578">
        <f t="array" ref="Q578">Профильные_системы[[#This Row],[РРЦ Без НДС]]-Профильные_системы[[#This Row],[РРЦ Без НДС]]*$U$1</f>
        <v>1274.0999999999999</v>
      </c>
      <c r="R578">
        <f t="array" ref="R578">Профильные_системы[[#This Row],[РРЦ с НДС]]-Профильные_системы[[#This Row],[РРЦ с НДС]]*$U$1</f>
        <v>1337.808</v>
      </c>
      <c r="S578" s="1">
        <f t="array" ref="S578">Профильные_системы[[#This Row],["0" НДС]]-Профильные_системы[[#This Row],["0" НДС]]*$U$1</f>
        <v>1114.8399999999999</v>
      </c>
    </row>
    <row r="579" spans="1:19" x14ac:dyDescent="0.25">
      <c r="A579" s="1" t="s">
        <v>193</v>
      </c>
      <c r="B579" s="1" t="s">
        <v>1645</v>
      </c>
      <c r="C579" s="1" t="s">
        <v>1650</v>
      </c>
      <c r="D579">
        <v>2492.88</v>
      </c>
      <c r="E579">
        <v>2617.5239999999999</v>
      </c>
      <c r="F579">
        <v>2181.27</v>
      </c>
      <c r="K579" s="364">
        <f t="array" ref="K579">Профильные_системы[[#This Row],[РРЦ Без НДС]]-Профильные_системы[[#This Row],[РРЦ Без НДС]]*$N$1</f>
        <v>2492.88</v>
      </c>
      <c r="L579" s="364">
        <f t="array" ref="L579">Профильные_системы[[#This Row],[РРЦ с НДС]]-Профильные_системы[[#This Row],[РРЦ с НДС]]*$N$1</f>
        <v>2617.5239999999999</v>
      </c>
      <c r="M579" s="364">
        <f t="array" ref="M579">Профильные_системы[[#This Row],["0" НДС]]-Профильные_системы[[#This Row],["0" НДС]]*$N$1</f>
        <v>2181.27</v>
      </c>
      <c r="Q579">
        <f t="array" ref="Q579">Профильные_системы[[#This Row],[РРЦ Без НДС]]-Профильные_системы[[#This Row],[РРЦ Без НДС]]*$U$1</f>
        <v>2492.88</v>
      </c>
      <c r="R579">
        <f t="array" ref="R579">Профильные_системы[[#This Row],[РРЦ с НДС]]-Профильные_системы[[#This Row],[РРЦ с НДС]]*$U$1</f>
        <v>2617.5239999999999</v>
      </c>
      <c r="S579" s="1">
        <f t="array" ref="S579">Профильные_системы[[#This Row],["0" НДС]]-Профильные_системы[[#This Row],["0" НДС]]*$U$1</f>
        <v>2181.27</v>
      </c>
    </row>
    <row r="580" spans="1:19" x14ac:dyDescent="0.25">
      <c r="A580" s="1" t="s">
        <v>201</v>
      </c>
      <c r="B580" s="1" t="s">
        <v>1645</v>
      </c>
      <c r="C580" s="1" t="s">
        <v>1651</v>
      </c>
      <c r="D580">
        <v>1305.99</v>
      </c>
      <c r="E580">
        <v>1371.288</v>
      </c>
      <c r="F580">
        <v>1142.74</v>
      </c>
      <c r="K580" s="364">
        <f t="array" ref="K580">Профильные_системы[[#This Row],[РРЦ Без НДС]]-Профильные_системы[[#This Row],[РРЦ Без НДС]]*$N$1</f>
        <v>1305.99</v>
      </c>
      <c r="L580" s="364">
        <f t="array" ref="L580">Профильные_системы[[#This Row],[РРЦ с НДС]]-Профильные_системы[[#This Row],[РРЦ с НДС]]*$N$1</f>
        <v>1371.288</v>
      </c>
      <c r="M580" s="364">
        <f t="array" ref="M580">Профильные_системы[[#This Row],["0" НДС]]-Профильные_системы[[#This Row],["0" НДС]]*$N$1</f>
        <v>1142.74</v>
      </c>
      <c r="Q580">
        <f t="array" ref="Q580">Профильные_системы[[#This Row],[РРЦ Без НДС]]-Профильные_системы[[#This Row],[РРЦ Без НДС]]*$U$1</f>
        <v>1305.99</v>
      </c>
      <c r="R580">
        <f t="array" ref="R580">Профильные_системы[[#This Row],[РРЦ с НДС]]-Профильные_системы[[#This Row],[РРЦ с НДС]]*$U$1</f>
        <v>1371.288</v>
      </c>
      <c r="S580" s="1">
        <f t="array" ref="S580">Профильные_системы[[#This Row],["0" НДС]]-Профильные_системы[[#This Row],["0" НДС]]*$U$1</f>
        <v>1142.74</v>
      </c>
    </row>
    <row r="581" spans="1:19" x14ac:dyDescent="0.25">
      <c r="A581" s="1" t="s">
        <v>238</v>
      </c>
      <c r="B581" s="1" t="s">
        <v>241</v>
      </c>
      <c r="C581" s="1" t="s">
        <v>242</v>
      </c>
      <c r="D581">
        <v>3708.3</v>
      </c>
      <c r="E581">
        <v>3893.7120000000004</v>
      </c>
      <c r="F581">
        <v>3244.76</v>
      </c>
      <c r="K581" s="364">
        <f t="array" ref="K581">Профильные_системы[[#This Row],[РРЦ Без НДС]]-Профильные_системы[[#This Row],[РРЦ Без НДС]]*$N$1</f>
        <v>3708.3</v>
      </c>
      <c r="L581" s="364">
        <f t="array" ref="L581">Профильные_системы[[#This Row],[РРЦ с НДС]]-Профильные_системы[[#This Row],[РРЦ с НДС]]*$N$1</f>
        <v>3893.7120000000004</v>
      </c>
      <c r="M581" s="364">
        <f t="array" ref="M581">Профильные_системы[[#This Row],["0" НДС]]-Профильные_системы[[#This Row],["0" НДС]]*$N$1</f>
        <v>3244.76</v>
      </c>
      <c r="Q581">
        <f t="array" ref="Q581">Профильные_системы[[#This Row],[РРЦ Без НДС]]-Профильные_системы[[#This Row],[РРЦ Без НДС]]*$U$1</f>
        <v>3708.3</v>
      </c>
      <c r="R581">
        <f t="array" ref="R581">Профильные_системы[[#This Row],[РРЦ с НДС]]-Профильные_системы[[#This Row],[РРЦ с НДС]]*$U$1</f>
        <v>3893.7120000000004</v>
      </c>
      <c r="S581" s="1">
        <f t="array" ref="S581">Профильные_системы[[#This Row],["0" НДС]]-Профильные_системы[[#This Row],["0" НДС]]*$U$1</f>
        <v>3244.76</v>
      </c>
    </row>
    <row r="582" spans="1:19" x14ac:dyDescent="0.25">
      <c r="A582" s="1" t="s">
        <v>238</v>
      </c>
      <c r="B582" s="1" t="s">
        <v>239</v>
      </c>
      <c r="C582" s="1" t="s">
        <v>240</v>
      </c>
      <c r="D582">
        <v>3708.3</v>
      </c>
      <c r="E582">
        <v>3893.7120000000004</v>
      </c>
      <c r="F582">
        <v>3244.76</v>
      </c>
      <c r="K582" s="364">
        <f t="array" ref="K582">Профильные_системы[[#This Row],[РРЦ Без НДС]]-Профильные_системы[[#This Row],[РРЦ Без НДС]]*$N$1</f>
        <v>3708.3</v>
      </c>
      <c r="L582" s="364">
        <f t="array" ref="L582">Профильные_системы[[#This Row],[РРЦ с НДС]]-Профильные_системы[[#This Row],[РРЦ с НДС]]*$N$1</f>
        <v>3893.7120000000004</v>
      </c>
      <c r="M582" s="364">
        <f t="array" ref="M582">Профильные_системы[[#This Row],["0" НДС]]-Профильные_системы[[#This Row],["0" НДС]]*$N$1</f>
        <v>3244.76</v>
      </c>
      <c r="Q582">
        <f t="array" ref="Q582">Профильные_системы[[#This Row],[РРЦ Без НДС]]-Профильные_системы[[#This Row],[РРЦ Без НДС]]*$U$1</f>
        <v>3708.3</v>
      </c>
      <c r="R582">
        <f t="array" ref="R582">Профильные_системы[[#This Row],[РРЦ с НДС]]-Профильные_системы[[#This Row],[РРЦ с НДС]]*$U$1</f>
        <v>3893.7120000000004</v>
      </c>
      <c r="S582" s="1">
        <f t="array" ref="S582">Профильные_системы[[#This Row],["0" НДС]]-Профильные_системы[[#This Row],["0" НДС]]*$U$1</f>
        <v>3244.76</v>
      </c>
    </row>
    <row r="583" spans="1:19" x14ac:dyDescent="0.25">
      <c r="A583" s="1" t="s">
        <v>238</v>
      </c>
      <c r="B583" s="1" t="s">
        <v>243</v>
      </c>
      <c r="C583" s="1" t="s">
        <v>244</v>
      </c>
      <c r="D583">
        <v>3708.3</v>
      </c>
      <c r="E583">
        <v>3893.7120000000004</v>
      </c>
      <c r="F583">
        <v>3244.76</v>
      </c>
      <c r="K583" s="364">
        <f t="array" ref="K583">Профильные_системы[[#This Row],[РРЦ Без НДС]]-Профильные_системы[[#This Row],[РРЦ Без НДС]]*$N$1</f>
        <v>3708.3</v>
      </c>
      <c r="L583" s="364">
        <f t="array" ref="L583">Профильные_системы[[#This Row],[РРЦ с НДС]]-Профильные_системы[[#This Row],[РРЦ с НДС]]*$N$1</f>
        <v>3893.7120000000004</v>
      </c>
      <c r="M583" s="364">
        <f t="array" ref="M583">Профильные_системы[[#This Row],["0" НДС]]-Профильные_системы[[#This Row],["0" НДС]]*$N$1</f>
        <v>3244.76</v>
      </c>
      <c r="Q583">
        <f t="array" ref="Q583">Профильные_системы[[#This Row],[РРЦ Без НДС]]-Профильные_системы[[#This Row],[РРЦ Без НДС]]*$U$1</f>
        <v>3708.3</v>
      </c>
      <c r="R583">
        <f t="array" ref="R583">Профильные_системы[[#This Row],[РРЦ с НДС]]-Профильные_системы[[#This Row],[РРЦ с НДС]]*$U$1</f>
        <v>3893.7120000000004</v>
      </c>
      <c r="S583" s="1">
        <f t="array" ref="S583">Профильные_системы[[#This Row],["0" НДС]]-Профильные_системы[[#This Row],["0" НДС]]*$U$1</f>
        <v>3244.76</v>
      </c>
    </row>
    <row r="584" spans="1:19" x14ac:dyDescent="0.25">
      <c r="A584" s="1" t="s">
        <v>2187</v>
      </c>
      <c r="B584" s="1"/>
      <c r="C584" s="1" t="s">
        <v>2189</v>
      </c>
      <c r="D584">
        <v>2643.06</v>
      </c>
      <c r="E584">
        <v>2775.2159999999999</v>
      </c>
      <c r="F584">
        <v>2312.6799999999998</v>
      </c>
      <c r="K584" s="364">
        <f t="array" ref="K584">Профильные_системы[[#This Row],[РРЦ Без НДС]]-Профильные_системы[[#This Row],[РРЦ Без НДС]]*$N$1</f>
        <v>2643.06</v>
      </c>
      <c r="L584" s="364">
        <f t="array" ref="L584">Профильные_системы[[#This Row],[РРЦ с НДС]]-Профильные_системы[[#This Row],[РРЦ с НДС]]*$N$1</f>
        <v>2775.2159999999999</v>
      </c>
      <c r="M584" s="364">
        <f t="array" ref="M584">Профильные_системы[[#This Row],["0" НДС]]-Профильные_системы[[#This Row],["0" НДС]]*$N$1</f>
        <v>2312.6799999999998</v>
      </c>
      <c r="Q584">
        <f t="array" ref="Q584">Профильные_системы[[#This Row],[РРЦ Без НДС]]-Профильные_системы[[#This Row],[РРЦ Без НДС]]*$U$1</f>
        <v>2643.06</v>
      </c>
      <c r="R584">
        <f t="array" ref="R584">Профильные_системы[[#This Row],[РРЦ с НДС]]-Профильные_системы[[#This Row],[РРЦ с НДС]]*$U$1</f>
        <v>2775.2159999999999</v>
      </c>
      <c r="S584" s="1">
        <f t="array" ref="S584">Профильные_системы[[#This Row],["0" НДС]]-Профильные_системы[[#This Row],["0" НДС]]*$U$1</f>
        <v>2312.6799999999998</v>
      </c>
    </row>
    <row r="585" spans="1:19" x14ac:dyDescent="0.25">
      <c r="A585" s="1" t="s">
        <v>2188</v>
      </c>
      <c r="B585" s="1"/>
      <c r="C585" s="1" t="s">
        <v>2190</v>
      </c>
      <c r="D585">
        <v>2950.66</v>
      </c>
      <c r="E585">
        <v>3098.1959999999999</v>
      </c>
      <c r="F585">
        <v>2581.83</v>
      </c>
      <c r="K585" s="364">
        <f t="array" ref="K585">Профильные_системы[[#This Row],[РРЦ Без НДС]]-Профильные_системы[[#This Row],[РРЦ Без НДС]]*$N$1</f>
        <v>2950.66</v>
      </c>
      <c r="L585" s="364">
        <f t="array" ref="L585">Профильные_системы[[#This Row],[РРЦ с НДС]]-Профильные_системы[[#This Row],[РРЦ с НДС]]*$N$1</f>
        <v>3098.1959999999999</v>
      </c>
      <c r="M585" s="364">
        <f t="array" ref="M585">Профильные_системы[[#This Row],["0" НДС]]-Профильные_системы[[#This Row],["0" НДС]]*$N$1</f>
        <v>2581.83</v>
      </c>
      <c r="Q585">
        <f t="array" ref="Q585">Профильные_системы[[#This Row],[РРЦ Без НДС]]-Профильные_системы[[#This Row],[РРЦ Без НДС]]*$U$1</f>
        <v>2950.66</v>
      </c>
      <c r="R585">
        <f t="array" ref="R585">Профильные_системы[[#This Row],[РРЦ с НДС]]-Профильные_системы[[#This Row],[РРЦ с НДС]]*$U$1</f>
        <v>3098.1959999999999</v>
      </c>
      <c r="S585" s="1">
        <f t="array" ref="S585">Профильные_системы[[#This Row],["0" НДС]]-Профильные_системы[[#This Row],["0" НДС]]*$U$1</f>
        <v>2581.83</v>
      </c>
    </row>
    <row r="586" spans="1:19" x14ac:dyDescent="0.25">
      <c r="A586" s="1" t="s">
        <v>317</v>
      </c>
      <c r="B586" s="1" t="s">
        <v>363</v>
      </c>
      <c r="C586" s="1" t="s">
        <v>318</v>
      </c>
      <c r="D586">
        <v>23.84</v>
      </c>
      <c r="E586">
        <v>25.032</v>
      </c>
      <c r="F586">
        <v>20.86</v>
      </c>
      <c r="K586" s="364">
        <f t="array" ref="K586">Профильные_системы[[#This Row],[РРЦ Без НДС]]-Профильные_системы[[#This Row],[РРЦ Без НДС]]*$N$1</f>
        <v>23.84</v>
      </c>
      <c r="L586" s="364">
        <f t="array" ref="L586">Профильные_системы[[#This Row],[РРЦ с НДС]]-Профильные_системы[[#This Row],[РРЦ с НДС]]*$N$1</f>
        <v>25.032</v>
      </c>
      <c r="M586" s="364">
        <f t="array" ref="M586">Профильные_системы[[#This Row],["0" НДС]]-Профильные_системы[[#This Row],["0" НДС]]*$N$1</f>
        <v>20.86</v>
      </c>
      <c r="Q586">
        <f t="array" ref="Q586">Профильные_системы[[#This Row],[РРЦ Без НДС]]-Профильные_системы[[#This Row],[РРЦ Без НДС]]*$U$1</f>
        <v>23.84</v>
      </c>
      <c r="R586">
        <f t="array" ref="R586">Профильные_системы[[#This Row],[РРЦ с НДС]]-Профильные_системы[[#This Row],[РРЦ с НДС]]*$U$1</f>
        <v>25.032</v>
      </c>
      <c r="S586" s="1">
        <f t="array" ref="S586">Профильные_системы[[#This Row],["0" НДС]]-Профильные_системы[[#This Row],["0" НДС]]*$U$1</f>
        <v>20.86</v>
      </c>
    </row>
    <row r="587" spans="1:19" x14ac:dyDescent="0.25">
      <c r="A587" s="1" t="s">
        <v>306</v>
      </c>
      <c r="B587" s="1" t="s">
        <v>363</v>
      </c>
      <c r="C587" s="1" t="s">
        <v>308</v>
      </c>
      <c r="D587">
        <v>103.59</v>
      </c>
      <c r="E587">
        <v>108.768</v>
      </c>
      <c r="F587">
        <v>90.64</v>
      </c>
      <c r="K587" s="364">
        <f t="array" ref="K587">Профильные_системы[[#This Row],[РРЦ Без НДС]]-Профильные_системы[[#This Row],[РРЦ Без НДС]]*$N$1</f>
        <v>103.59</v>
      </c>
      <c r="L587" s="364">
        <f t="array" ref="L587">Профильные_системы[[#This Row],[РРЦ с НДС]]-Профильные_системы[[#This Row],[РРЦ с НДС]]*$N$1</f>
        <v>108.768</v>
      </c>
      <c r="M587" s="364">
        <f t="array" ref="M587">Профильные_системы[[#This Row],["0" НДС]]-Профильные_системы[[#This Row],["0" НДС]]*$N$1</f>
        <v>90.64</v>
      </c>
      <c r="Q587">
        <f t="array" ref="Q587">Профильные_системы[[#This Row],[РРЦ Без НДС]]-Профильные_системы[[#This Row],[РРЦ Без НДС]]*$U$1</f>
        <v>103.59</v>
      </c>
      <c r="R587">
        <f t="array" ref="R587">Профильные_системы[[#This Row],[РРЦ с НДС]]-Профильные_системы[[#This Row],[РРЦ с НДС]]*$U$1</f>
        <v>108.768</v>
      </c>
      <c r="S587" s="1">
        <f t="array" ref="S587">Профильные_системы[[#This Row],["0" НДС]]-Профильные_системы[[#This Row],["0" НДС]]*$U$1</f>
        <v>90.64</v>
      </c>
    </row>
    <row r="588" spans="1:19" x14ac:dyDescent="0.25">
      <c r="A588" s="1" t="s">
        <v>309</v>
      </c>
      <c r="B588" s="1" t="s">
        <v>363</v>
      </c>
      <c r="C588" s="1" t="s">
        <v>310</v>
      </c>
      <c r="D588">
        <v>83.2</v>
      </c>
      <c r="E588">
        <v>87.36</v>
      </c>
      <c r="F588">
        <v>72.8</v>
      </c>
      <c r="K588" s="364">
        <f t="array" ref="K588">Профильные_системы[[#This Row],[РРЦ Без НДС]]-Профильные_системы[[#This Row],[РРЦ Без НДС]]*$N$1</f>
        <v>83.2</v>
      </c>
      <c r="L588" s="364">
        <f t="array" ref="L588">Профильные_системы[[#This Row],[РРЦ с НДС]]-Профильные_системы[[#This Row],[РРЦ с НДС]]*$N$1</f>
        <v>87.36</v>
      </c>
      <c r="M588" s="364">
        <f t="array" ref="M588">Профильные_системы[[#This Row],["0" НДС]]-Профильные_системы[[#This Row],["0" НДС]]*$N$1</f>
        <v>72.8</v>
      </c>
      <c r="Q588">
        <f t="array" ref="Q588">Профильные_системы[[#This Row],[РРЦ Без НДС]]-Профильные_системы[[#This Row],[РРЦ Без НДС]]*$U$1</f>
        <v>83.2</v>
      </c>
      <c r="R588">
        <f t="array" ref="R588">Профильные_системы[[#This Row],[РРЦ с НДС]]-Профильные_системы[[#This Row],[РРЦ с НДС]]*$U$1</f>
        <v>87.36</v>
      </c>
      <c r="S588" s="1">
        <f t="array" ref="S588">Профильные_системы[[#This Row],["0" НДС]]-Профильные_системы[[#This Row],["0" НДС]]*$U$1</f>
        <v>72.8</v>
      </c>
    </row>
    <row r="589" spans="1:19" x14ac:dyDescent="0.25">
      <c r="A589" s="1" t="s">
        <v>312</v>
      </c>
      <c r="B589" s="1"/>
      <c r="C589" s="1" t="s">
        <v>313</v>
      </c>
      <c r="D589">
        <v>135.63</v>
      </c>
      <c r="E589">
        <v>142.416</v>
      </c>
      <c r="F589">
        <v>118.68</v>
      </c>
      <c r="K589" s="364">
        <f t="array" ref="K589">Профильные_системы[[#This Row],[РРЦ Без НДС]]-Профильные_системы[[#This Row],[РРЦ Без НДС]]*$N$1</f>
        <v>135.63</v>
      </c>
      <c r="L589" s="364">
        <f t="array" ref="L589">Профильные_системы[[#This Row],[РРЦ с НДС]]-Профильные_системы[[#This Row],[РРЦ с НДС]]*$N$1</f>
        <v>142.416</v>
      </c>
      <c r="M589" s="364">
        <f t="array" ref="M589">Профильные_системы[[#This Row],["0" НДС]]-Профильные_системы[[#This Row],["0" НДС]]*$N$1</f>
        <v>118.68</v>
      </c>
      <c r="Q589">
        <f t="array" ref="Q589">Профильные_системы[[#This Row],[РРЦ Без НДС]]-Профильные_системы[[#This Row],[РРЦ Без НДС]]*$U$1</f>
        <v>135.63</v>
      </c>
      <c r="R589">
        <f t="array" ref="R589">Профильные_системы[[#This Row],[РРЦ с НДС]]-Профильные_системы[[#This Row],[РРЦ с НДС]]*$U$1</f>
        <v>142.416</v>
      </c>
      <c r="S589" s="1">
        <f t="array" ref="S589">Профильные_системы[[#This Row],["0" НДС]]-Профильные_системы[[#This Row],["0" НДС]]*$U$1</f>
        <v>118.68</v>
      </c>
    </row>
    <row r="590" spans="1:19" x14ac:dyDescent="0.25">
      <c r="A590" s="1" t="s">
        <v>1244</v>
      </c>
      <c r="B590" s="1"/>
      <c r="C590" s="1" t="s">
        <v>1245</v>
      </c>
      <c r="D590">
        <v>339.08</v>
      </c>
      <c r="E590">
        <v>356.03999999999996</v>
      </c>
      <c r="F590">
        <v>296.7</v>
      </c>
      <c r="K590" s="364">
        <f t="array" ref="K590">Профильные_системы[[#This Row],[РРЦ Без НДС]]-Профильные_системы[[#This Row],[РРЦ Без НДС]]*$N$1</f>
        <v>339.08</v>
      </c>
      <c r="L590" s="364">
        <f t="array" ref="L590">Профильные_системы[[#This Row],[РРЦ с НДС]]-Профильные_системы[[#This Row],[РРЦ с НДС]]*$N$1</f>
        <v>356.03999999999996</v>
      </c>
      <c r="M590" s="364">
        <f t="array" ref="M590">Профильные_системы[[#This Row],["0" НДС]]-Профильные_системы[[#This Row],["0" НДС]]*$N$1</f>
        <v>296.7</v>
      </c>
      <c r="Q590">
        <f t="array" ref="Q590">Профильные_системы[[#This Row],[РРЦ Без НДС]]-Профильные_системы[[#This Row],[РРЦ Без НДС]]*$U$1</f>
        <v>339.08</v>
      </c>
      <c r="R590">
        <f t="array" ref="R590">Профильные_системы[[#This Row],[РРЦ с НДС]]-Профильные_системы[[#This Row],[РРЦ с НДС]]*$U$1</f>
        <v>356.03999999999996</v>
      </c>
      <c r="S590" s="1">
        <f t="array" ref="S590">Профильные_системы[[#This Row],["0" НДС]]-Профильные_системы[[#This Row],["0" НДС]]*$U$1</f>
        <v>296.7</v>
      </c>
    </row>
    <row r="591" spans="1:19" x14ac:dyDescent="0.25">
      <c r="A591" s="1" t="s">
        <v>1448</v>
      </c>
      <c r="B591" s="1"/>
      <c r="C591" s="1" t="s">
        <v>1393</v>
      </c>
      <c r="D591">
        <v>339.08</v>
      </c>
      <c r="E591">
        <v>356.03999999999996</v>
      </c>
      <c r="F591">
        <v>296.7</v>
      </c>
      <c r="K591" s="364">
        <f t="array" ref="K591">Профильные_системы[[#This Row],[РРЦ Без НДС]]-Профильные_системы[[#This Row],[РРЦ Без НДС]]*$N$1</f>
        <v>339.08</v>
      </c>
      <c r="L591" s="364">
        <f t="array" ref="L591">Профильные_системы[[#This Row],[РРЦ с НДС]]-Профильные_системы[[#This Row],[РРЦ с НДС]]*$N$1</f>
        <v>356.03999999999996</v>
      </c>
      <c r="M591" s="364">
        <f t="array" ref="M591">Профильные_системы[[#This Row],["0" НДС]]-Профильные_системы[[#This Row],["0" НДС]]*$N$1</f>
        <v>296.7</v>
      </c>
      <c r="Q591">
        <f t="array" ref="Q591">Профильные_системы[[#This Row],[РРЦ Без НДС]]-Профильные_системы[[#This Row],[РРЦ Без НДС]]*$U$1</f>
        <v>339.08</v>
      </c>
      <c r="R591">
        <f t="array" ref="R591">Профильные_системы[[#This Row],[РРЦ с НДС]]-Профильные_системы[[#This Row],[РРЦ с НДС]]*$U$1</f>
        <v>356.03999999999996</v>
      </c>
      <c r="S591" s="1">
        <f t="array" ref="S591">Профильные_системы[[#This Row],["0" НДС]]-Профильные_системы[[#This Row],["0" НДС]]*$U$1</f>
        <v>296.7</v>
      </c>
    </row>
    <row r="592" spans="1:19" x14ac:dyDescent="0.25">
      <c r="A592" s="1" t="s">
        <v>1576</v>
      </c>
      <c r="B592" s="1"/>
      <c r="C592" s="1" t="s">
        <v>1585</v>
      </c>
      <c r="D592">
        <v>388.93</v>
      </c>
      <c r="E592">
        <v>408.37200000000001</v>
      </c>
      <c r="F592">
        <v>340.31</v>
      </c>
      <c r="K592" s="364">
        <f t="array" ref="K592">Профильные_системы[[#This Row],[РРЦ Без НДС]]-Профильные_системы[[#This Row],[РРЦ Без НДС]]*$N$1</f>
        <v>388.93</v>
      </c>
      <c r="L592" s="364">
        <f t="array" ref="L592">Профильные_системы[[#This Row],[РРЦ с НДС]]-Профильные_системы[[#This Row],[РРЦ с НДС]]*$N$1</f>
        <v>408.37200000000001</v>
      </c>
      <c r="M592" s="364">
        <f t="array" ref="M592">Профильные_системы[[#This Row],["0" НДС]]-Профильные_системы[[#This Row],["0" НДС]]*$N$1</f>
        <v>340.31</v>
      </c>
      <c r="Q592">
        <f t="array" ref="Q592">Профильные_системы[[#This Row],[РРЦ Без НДС]]-Профильные_системы[[#This Row],[РРЦ Без НДС]]*$U$1</f>
        <v>388.93</v>
      </c>
      <c r="R592">
        <f t="array" ref="R592">Профильные_системы[[#This Row],[РРЦ с НДС]]-Профильные_системы[[#This Row],[РРЦ с НДС]]*$U$1</f>
        <v>408.37200000000001</v>
      </c>
      <c r="S592" s="1">
        <f t="array" ref="S592">Профильные_системы[[#This Row],["0" НДС]]-Профильные_системы[[#This Row],["0" НДС]]*$U$1</f>
        <v>340.31</v>
      </c>
    </row>
    <row r="593" spans="1:19" x14ac:dyDescent="0.25">
      <c r="A593" s="1" t="s">
        <v>315</v>
      </c>
      <c r="B593" s="1"/>
      <c r="C593" s="1" t="s">
        <v>316</v>
      </c>
      <c r="D593">
        <v>166.64</v>
      </c>
      <c r="E593">
        <v>174.97200000000001</v>
      </c>
      <c r="F593">
        <v>145.81</v>
      </c>
      <c r="K593" s="364">
        <f t="array" ref="K593">Профильные_системы[[#This Row],[РРЦ Без НДС]]-Профильные_системы[[#This Row],[РРЦ Без НДС]]*$N$1</f>
        <v>166.64</v>
      </c>
      <c r="L593" s="364">
        <f t="array" ref="L593">Профильные_системы[[#This Row],[РРЦ с НДС]]-Профильные_системы[[#This Row],[РРЦ с НДС]]*$N$1</f>
        <v>174.97200000000001</v>
      </c>
      <c r="M593" s="364">
        <f t="array" ref="M593">Профильные_системы[[#This Row],["0" НДС]]-Профильные_системы[[#This Row],["0" НДС]]*$N$1</f>
        <v>145.81</v>
      </c>
      <c r="Q593">
        <f t="array" ref="Q593">Профильные_системы[[#This Row],[РРЦ Без НДС]]-Профильные_системы[[#This Row],[РРЦ Без НДС]]*$U$1</f>
        <v>166.64</v>
      </c>
      <c r="R593">
        <f t="array" ref="R593">Профильные_системы[[#This Row],[РРЦ с НДС]]-Профильные_системы[[#This Row],[РРЦ с НДС]]*$U$1</f>
        <v>174.97200000000001</v>
      </c>
      <c r="S593" s="1">
        <f t="array" ref="S593">Профильные_системы[[#This Row],["0" НДС]]-Профильные_системы[[#This Row],["0" НДС]]*$U$1</f>
        <v>145.81</v>
      </c>
    </row>
    <row r="594" spans="1:19" x14ac:dyDescent="0.25">
      <c r="A594" s="1" t="s">
        <v>1144</v>
      </c>
      <c r="B594" s="1" t="s">
        <v>469</v>
      </c>
      <c r="C594" s="1" t="s">
        <v>1145</v>
      </c>
      <c r="D594">
        <v>2305.35</v>
      </c>
      <c r="E594">
        <v>2420.616</v>
      </c>
      <c r="F594">
        <v>2017.18</v>
      </c>
      <c r="K594" s="364">
        <f t="array" ref="K594">Профильные_системы[[#This Row],[РРЦ Без НДС]]-Профильные_системы[[#This Row],[РРЦ Без НДС]]*$N$1</f>
        <v>2305.35</v>
      </c>
      <c r="L594" s="364">
        <f t="array" ref="L594">Профильные_системы[[#This Row],[РРЦ с НДС]]-Профильные_системы[[#This Row],[РРЦ с НДС]]*$N$1</f>
        <v>2420.616</v>
      </c>
      <c r="M594" s="364">
        <f t="array" ref="M594">Профильные_системы[[#This Row],["0" НДС]]-Профильные_системы[[#This Row],["0" НДС]]*$N$1</f>
        <v>2017.18</v>
      </c>
      <c r="Q594">
        <f t="array" ref="Q594">Профильные_системы[[#This Row],[РРЦ Без НДС]]-Профильные_системы[[#This Row],[РРЦ Без НДС]]*$U$1</f>
        <v>2305.35</v>
      </c>
      <c r="R594">
        <f t="array" ref="R594">Профильные_системы[[#This Row],[РРЦ с НДС]]-Профильные_системы[[#This Row],[РРЦ с НДС]]*$U$1</f>
        <v>2420.616</v>
      </c>
      <c r="S594" s="1">
        <f t="array" ref="S594">Профильные_системы[[#This Row],["0" НДС]]-Профильные_системы[[#This Row],["0" НДС]]*$U$1</f>
        <v>2017.18</v>
      </c>
    </row>
    <row r="595" spans="1:19" x14ac:dyDescent="0.25">
      <c r="A595" s="1" t="s">
        <v>1144</v>
      </c>
      <c r="B595" s="1" t="s">
        <v>1146</v>
      </c>
      <c r="C595" s="1" t="s">
        <v>1147</v>
      </c>
      <c r="D595">
        <v>2305.35</v>
      </c>
      <c r="E595">
        <v>2420.616</v>
      </c>
      <c r="F595">
        <v>2017.18</v>
      </c>
      <c r="K595" s="364">
        <f t="array" ref="K595">Профильные_системы[[#This Row],[РРЦ Без НДС]]-Профильные_системы[[#This Row],[РРЦ Без НДС]]*$N$1</f>
        <v>2305.35</v>
      </c>
      <c r="L595" s="364">
        <f t="array" ref="L595">Профильные_системы[[#This Row],[РРЦ с НДС]]-Профильные_системы[[#This Row],[РРЦ с НДС]]*$N$1</f>
        <v>2420.616</v>
      </c>
      <c r="M595" s="364">
        <f t="array" ref="M595">Профильные_системы[[#This Row],["0" НДС]]-Профильные_системы[[#This Row],["0" НДС]]*$N$1</f>
        <v>2017.18</v>
      </c>
      <c r="Q595">
        <f t="array" ref="Q595">Профильные_системы[[#This Row],[РРЦ Без НДС]]-Профильные_системы[[#This Row],[РРЦ Без НДС]]*$U$1</f>
        <v>2305.35</v>
      </c>
      <c r="R595">
        <f t="array" ref="R595">Профильные_системы[[#This Row],[РРЦ с НДС]]-Профильные_системы[[#This Row],[РРЦ с НДС]]*$U$1</f>
        <v>2420.616</v>
      </c>
      <c r="S595" s="1">
        <f t="array" ref="S595">Профильные_системы[[#This Row],["0" НДС]]-Профильные_системы[[#This Row],["0" НДС]]*$U$1</f>
        <v>2017.18</v>
      </c>
    </row>
    <row r="596" spans="1:19" x14ac:dyDescent="0.25">
      <c r="A596" s="1" t="s">
        <v>1144</v>
      </c>
      <c r="B596" s="1" t="s">
        <v>1148</v>
      </c>
      <c r="C596" s="1" t="s">
        <v>1149</v>
      </c>
      <c r="D596">
        <v>2305.35</v>
      </c>
      <c r="E596">
        <v>2420.616</v>
      </c>
      <c r="F596">
        <v>2017.18</v>
      </c>
      <c r="K596" s="364">
        <f t="array" ref="K596">Профильные_системы[[#This Row],[РРЦ Без НДС]]-Профильные_системы[[#This Row],[РРЦ Без НДС]]*$N$1</f>
        <v>2305.35</v>
      </c>
      <c r="L596" s="364">
        <f t="array" ref="L596">Профильные_системы[[#This Row],[РРЦ с НДС]]-Профильные_системы[[#This Row],[РРЦ с НДС]]*$N$1</f>
        <v>2420.616</v>
      </c>
      <c r="M596" s="364">
        <f t="array" ref="M596">Профильные_системы[[#This Row],["0" НДС]]-Профильные_системы[[#This Row],["0" НДС]]*$N$1</f>
        <v>2017.18</v>
      </c>
      <c r="Q596">
        <f t="array" ref="Q596">Профильные_системы[[#This Row],[РРЦ Без НДС]]-Профильные_системы[[#This Row],[РРЦ Без НДС]]*$U$1</f>
        <v>2305.35</v>
      </c>
      <c r="R596">
        <f t="array" ref="R596">Профильные_системы[[#This Row],[РРЦ с НДС]]-Профильные_системы[[#This Row],[РРЦ с НДС]]*$U$1</f>
        <v>2420.616</v>
      </c>
      <c r="S596" s="1">
        <f t="array" ref="S596">Профильные_системы[[#This Row],["0" НДС]]-Профильные_системы[[#This Row],["0" НДС]]*$U$1</f>
        <v>2017.18</v>
      </c>
    </row>
    <row r="597" spans="1:19" x14ac:dyDescent="0.25">
      <c r="A597" s="1" t="s">
        <v>1144</v>
      </c>
      <c r="B597" s="1" t="s">
        <v>3</v>
      </c>
      <c r="C597" s="1" t="s">
        <v>1150</v>
      </c>
      <c r="D597">
        <v>2305.35</v>
      </c>
      <c r="E597">
        <v>2420.616</v>
      </c>
      <c r="F597">
        <v>2017.18</v>
      </c>
      <c r="K597" s="364">
        <f t="array" ref="K597">Профильные_системы[[#This Row],[РРЦ Без НДС]]-Профильные_системы[[#This Row],[РРЦ Без НДС]]*$N$1</f>
        <v>2305.35</v>
      </c>
      <c r="L597" s="364">
        <f t="array" ref="L597">Профильные_системы[[#This Row],[РРЦ с НДС]]-Профильные_системы[[#This Row],[РРЦ с НДС]]*$N$1</f>
        <v>2420.616</v>
      </c>
      <c r="M597" s="364">
        <f t="array" ref="M597">Профильные_системы[[#This Row],["0" НДС]]-Профильные_системы[[#This Row],["0" НДС]]*$N$1</f>
        <v>2017.18</v>
      </c>
      <c r="Q597">
        <f t="array" ref="Q597">Профильные_системы[[#This Row],[РРЦ Без НДС]]-Профильные_системы[[#This Row],[РРЦ Без НДС]]*$U$1</f>
        <v>2305.35</v>
      </c>
      <c r="R597">
        <f t="array" ref="R597">Профильные_системы[[#This Row],[РРЦ с НДС]]-Профильные_системы[[#This Row],[РРЦ с НДС]]*$U$1</f>
        <v>2420.616</v>
      </c>
      <c r="S597" s="1">
        <f t="array" ref="S597">Профильные_системы[[#This Row],["0" НДС]]-Профильные_системы[[#This Row],["0" НДС]]*$U$1</f>
        <v>2017.18</v>
      </c>
    </row>
    <row r="598" spans="1:19" x14ac:dyDescent="0.25">
      <c r="A598" s="1" t="s">
        <v>1144</v>
      </c>
      <c r="B598" s="1" t="s">
        <v>1151</v>
      </c>
      <c r="C598" s="1" t="s">
        <v>1152</v>
      </c>
      <c r="D598">
        <v>2305.35</v>
      </c>
      <c r="E598">
        <v>2420.616</v>
      </c>
      <c r="F598">
        <v>2017.18</v>
      </c>
      <c r="K598" s="364">
        <f t="array" ref="K598">Профильные_системы[[#This Row],[РРЦ Без НДС]]-Профильные_системы[[#This Row],[РРЦ Без НДС]]*$N$1</f>
        <v>2305.35</v>
      </c>
      <c r="L598" s="364">
        <f t="array" ref="L598">Профильные_системы[[#This Row],[РРЦ с НДС]]-Профильные_системы[[#This Row],[РРЦ с НДС]]*$N$1</f>
        <v>2420.616</v>
      </c>
      <c r="M598" s="364">
        <f t="array" ref="M598">Профильные_системы[[#This Row],["0" НДС]]-Профильные_системы[[#This Row],["0" НДС]]*$N$1</f>
        <v>2017.18</v>
      </c>
      <c r="Q598">
        <f t="array" ref="Q598">Профильные_системы[[#This Row],[РРЦ Без НДС]]-Профильные_системы[[#This Row],[РРЦ Без НДС]]*$U$1</f>
        <v>2305.35</v>
      </c>
      <c r="R598">
        <f t="array" ref="R598">Профильные_системы[[#This Row],[РРЦ с НДС]]-Профильные_системы[[#This Row],[РРЦ с НДС]]*$U$1</f>
        <v>2420.616</v>
      </c>
      <c r="S598" s="1">
        <f t="array" ref="S598">Профильные_системы[[#This Row],["0" НДС]]-Профильные_системы[[#This Row],["0" НДС]]*$U$1</f>
        <v>2017.18</v>
      </c>
    </row>
    <row r="599" spans="1:19" x14ac:dyDescent="0.25">
      <c r="A599" s="1" t="s">
        <v>1144</v>
      </c>
      <c r="B599" s="1" t="s">
        <v>1153</v>
      </c>
      <c r="C599" s="1" t="s">
        <v>1154</v>
      </c>
      <c r="D599">
        <v>2305.35</v>
      </c>
      <c r="E599">
        <v>2420.616</v>
      </c>
      <c r="F599">
        <v>2017.18</v>
      </c>
      <c r="K599" s="364">
        <f t="array" ref="K599">Профильные_системы[[#This Row],[РРЦ Без НДС]]-Профильные_системы[[#This Row],[РРЦ Без НДС]]*$N$1</f>
        <v>2305.35</v>
      </c>
      <c r="L599" s="364">
        <f t="array" ref="L599">Профильные_системы[[#This Row],[РРЦ с НДС]]-Профильные_системы[[#This Row],[РРЦ с НДС]]*$N$1</f>
        <v>2420.616</v>
      </c>
      <c r="M599" s="364">
        <f t="array" ref="M599">Профильные_системы[[#This Row],["0" НДС]]-Профильные_системы[[#This Row],["0" НДС]]*$N$1</f>
        <v>2017.18</v>
      </c>
      <c r="Q599">
        <f t="array" ref="Q599">Профильные_системы[[#This Row],[РРЦ Без НДС]]-Профильные_системы[[#This Row],[РРЦ Без НДС]]*$U$1</f>
        <v>2305.35</v>
      </c>
      <c r="R599">
        <f t="array" ref="R599">Профильные_системы[[#This Row],[РРЦ с НДС]]-Профильные_системы[[#This Row],[РРЦ с НДС]]*$U$1</f>
        <v>2420.616</v>
      </c>
      <c r="S599" s="1">
        <f t="array" ref="S599">Профильные_системы[[#This Row],["0" НДС]]-Профильные_системы[[#This Row],["0" НДС]]*$U$1</f>
        <v>2017.18</v>
      </c>
    </row>
    <row r="600" spans="1:19" x14ac:dyDescent="0.25">
      <c r="A600" s="1" t="s">
        <v>319</v>
      </c>
      <c r="B600" s="1" t="s">
        <v>320</v>
      </c>
      <c r="C600" s="1" t="s">
        <v>321</v>
      </c>
      <c r="D600">
        <v>17.96</v>
      </c>
      <c r="E600">
        <v>18.864000000000001</v>
      </c>
      <c r="F600">
        <v>15.72</v>
      </c>
      <c r="K600" s="364">
        <f t="array" ref="K600">Профильные_системы[[#This Row],[РРЦ Без НДС]]-Профильные_системы[[#This Row],[РРЦ Без НДС]]*$N$1</f>
        <v>17.96</v>
      </c>
      <c r="L600" s="364">
        <f t="array" ref="L600">Профильные_системы[[#This Row],[РРЦ с НДС]]-Профильные_системы[[#This Row],[РРЦ с НДС]]*$N$1</f>
        <v>18.864000000000001</v>
      </c>
      <c r="M600" s="364">
        <f t="array" ref="M600">Профильные_системы[[#This Row],["0" НДС]]-Профильные_системы[[#This Row],["0" НДС]]*$N$1</f>
        <v>15.72</v>
      </c>
      <c r="Q600">
        <f t="array" ref="Q600">Профильные_системы[[#This Row],[РРЦ Без НДС]]-Профильные_системы[[#This Row],[РРЦ Без НДС]]*$U$1</f>
        <v>17.96</v>
      </c>
      <c r="R600">
        <f t="array" ref="R600">Профильные_системы[[#This Row],[РРЦ с НДС]]-Профильные_системы[[#This Row],[РРЦ с НДС]]*$U$1</f>
        <v>18.864000000000001</v>
      </c>
      <c r="S600" s="1">
        <f t="array" ref="S600">Профильные_системы[[#This Row],["0" НДС]]-Профильные_системы[[#This Row],["0" НДС]]*$U$1</f>
        <v>15.72</v>
      </c>
    </row>
    <row r="601" spans="1:19" x14ac:dyDescent="0.25">
      <c r="A601" s="1" t="s">
        <v>319</v>
      </c>
      <c r="B601" s="1" t="s">
        <v>363</v>
      </c>
      <c r="C601" s="1" t="s">
        <v>322</v>
      </c>
      <c r="D601">
        <v>12.2</v>
      </c>
      <c r="E601">
        <v>12.815999999999999</v>
      </c>
      <c r="F601">
        <v>10.68</v>
      </c>
      <c r="K601" s="364">
        <f t="array" ref="K601">Профильные_системы[[#This Row],[РРЦ Без НДС]]-Профильные_системы[[#This Row],[РРЦ Без НДС]]*$N$1</f>
        <v>12.2</v>
      </c>
      <c r="L601" s="364">
        <f t="array" ref="L601">Профильные_системы[[#This Row],[РРЦ с НДС]]-Профильные_системы[[#This Row],[РРЦ с НДС]]*$N$1</f>
        <v>12.815999999999999</v>
      </c>
      <c r="M601" s="364">
        <f t="array" ref="M601">Профильные_системы[[#This Row],["0" НДС]]-Профильные_системы[[#This Row],["0" НДС]]*$N$1</f>
        <v>10.68</v>
      </c>
      <c r="Q601">
        <f t="array" ref="Q601">Профильные_системы[[#This Row],[РРЦ Без НДС]]-Профильные_системы[[#This Row],[РРЦ Без НДС]]*$U$1</f>
        <v>12.2</v>
      </c>
      <c r="R601">
        <f t="array" ref="R601">Профильные_системы[[#This Row],[РРЦ с НДС]]-Профильные_системы[[#This Row],[РРЦ с НДС]]*$U$1</f>
        <v>12.815999999999999</v>
      </c>
      <c r="S601" s="1">
        <f t="array" ref="S601">Профильные_системы[[#This Row],["0" НДС]]-Профильные_системы[[#This Row],["0" НДС]]*$U$1</f>
        <v>10.68</v>
      </c>
    </row>
    <row r="602" spans="1:19" x14ac:dyDescent="0.25">
      <c r="A602" s="1" t="s">
        <v>323</v>
      </c>
      <c r="B602" s="1" t="s">
        <v>324</v>
      </c>
      <c r="C602" s="1" t="s">
        <v>1394</v>
      </c>
      <c r="D602">
        <v>10.4</v>
      </c>
      <c r="E602">
        <v>10.92</v>
      </c>
      <c r="F602">
        <v>9.1</v>
      </c>
      <c r="K602" s="364">
        <f t="array" ref="K602">Профильные_системы[[#This Row],[РРЦ Без НДС]]-Профильные_системы[[#This Row],[РРЦ Без НДС]]*$N$1</f>
        <v>10.4</v>
      </c>
      <c r="L602" s="364">
        <f t="array" ref="L602">Профильные_системы[[#This Row],[РРЦ с НДС]]-Профильные_системы[[#This Row],[РРЦ с НДС]]*$N$1</f>
        <v>10.92</v>
      </c>
      <c r="M602" s="364">
        <f t="array" ref="M602">Профильные_системы[[#This Row],["0" НДС]]-Профильные_системы[[#This Row],["0" НДС]]*$N$1</f>
        <v>9.1</v>
      </c>
      <c r="Q602">
        <f t="array" ref="Q602">Профильные_системы[[#This Row],[РРЦ Без НДС]]-Профильные_системы[[#This Row],[РРЦ Без НДС]]*$U$1</f>
        <v>10.4</v>
      </c>
      <c r="R602">
        <f t="array" ref="R602">Профильные_системы[[#This Row],[РРЦ с НДС]]-Профильные_системы[[#This Row],[РРЦ с НДС]]*$U$1</f>
        <v>10.92</v>
      </c>
      <c r="S602" s="1">
        <f t="array" ref="S602">Профильные_системы[[#This Row],["0" НДС]]-Профильные_системы[[#This Row],["0" НДС]]*$U$1</f>
        <v>9.1</v>
      </c>
    </row>
    <row r="603" spans="1:19" x14ac:dyDescent="0.25">
      <c r="A603" s="1" t="s">
        <v>1320</v>
      </c>
      <c r="B603" s="1"/>
      <c r="C603" s="1" t="s">
        <v>328</v>
      </c>
      <c r="D603">
        <v>22.02</v>
      </c>
      <c r="E603">
        <v>23.123999999999999</v>
      </c>
      <c r="F603">
        <v>19.27</v>
      </c>
      <c r="K603" s="364">
        <f t="array" ref="K603">Профильные_системы[[#This Row],[РРЦ Без НДС]]-Профильные_системы[[#This Row],[РРЦ Без НДС]]*$N$1</f>
        <v>22.02</v>
      </c>
      <c r="L603" s="364">
        <f t="array" ref="L603">Профильные_системы[[#This Row],[РРЦ с НДС]]-Профильные_системы[[#This Row],[РРЦ с НДС]]*$N$1</f>
        <v>23.123999999999999</v>
      </c>
      <c r="M603" s="364">
        <f t="array" ref="M603">Профильные_системы[[#This Row],["0" НДС]]-Профильные_системы[[#This Row],["0" НДС]]*$N$1</f>
        <v>19.27</v>
      </c>
      <c r="Q603">
        <f t="array" ref="Q603">Профильные_системы[[#This Row],[РРЦ Без НДС]]-Профильные_системы[[#This Row],[РРЦ Без НДС]]*$U$1</f>
        <v>22.02</v>
      </c>
      <c r="R603">
        <f t="array" ref="R603">Профильные_системы[[#This Row],[РРЦ с НДС]]-Профильные_системы[[#This Row],[РРЦ с НДС]]*$U$1</f>
        <v>23.123999999999999</v>
      </c>
      <c r="S603" s="1">
        <f t="array" ref="S603">Профильные_системы[[#This Row],["0" НДС]]-Профильные_системы[[#This Row],["0" НДС]]*$U$1</f>
        <v>19.27</v>
      </c>
    </row>
    <row r="604" spans="1:19" x14ac:dyDescent="0.25">
      <c r="A604" s="1" t="s">
        <v>1243</v>
      </c>
      <c r="B604" s="1"/>
      <c r="C604" s="1" t="s">
        <v>1246</v>
      </c>
      <c r="D604">
        <v>51.94</v>
      </c>
      <c r="E604">
        <v>54.540000000000006</v>
      </c>
      <c r="F604">
        <v>45.45</v>
      </c>
      <c r="K604" s="364">
        <f t="array" ref="K604">Профильные_системы[[#This Row],[РРЦ Без НДС]]-Профильные_системы[[#This Row],[РРЦ Без НДС]]*$N$1</f>
        <v>51.94</v>
      </c>
      <c r="L604" s="364">
        <f t="array" ref="L604">Профильные_системы[[#This Row],[РРЦ с НДС]]-Профильные_системы[[#This Row],[РРЦ с НДС]]*$N$1</f>
        <v>54.540000000000006</v>
      </c>
      <c r="M604" s="364">
        <f t="array" ref="M604">Профильные_системы[[#This Row],["0" НДС]]-Профильные_системы[[#This Row],["0" НДС]]*$N$1</f>
        <v>45.45</v>
      </c>
      <c r="Q604">
        <f t="array" ref="Q604">Профильные_системы[[#This Row],[РРЦ Без НДС]]-Профильные_системы[[#This Row],[РРЦ Без НДС]]*$U$1</f>
        <v>51.94</v>
      </c>
      <c r="R604">
        <f t="array" ref="R604">Профильные_системы[[#This Row],[РРЦ с НДС]]-Профильные_системы[[#This Row],[РРЦ с НДС]]*$U$1</f>
        <v>54.540000000000006</v>
      </c>
      <c r="S604" s="1">
        <f t="array" ref="S604">Профильные_системы[[#This Row],["0" НДС]]-Профильные_системы[[#This Row],["0" НДС]]*$U$1</f>
        <v>45.45</v>
      </c>
    </row>
    <row r="605" spans="1:19" x14ac:dyDescent="0.25">
      <c r="A605" s="1" t="s">
        <v>327</v>
      </c>
      <c r="B605" s="1" t="s">
        <v>329</v>
      </c>
      <c r="C605" s="1" t="s">
        <v>330</v>
      </c>
      <c r="D605">
        <v>16.43</v>
      </c>
      <c r="E605">
        <v>17.256</v>
      </c>
      <c r="F605">
        <v>14.38</v>
      </c>
      <c r="K605" s="364">
        <f t="array" ref="K605">Профильные_системы[[#This Row],[РРЦ Без НДС]]-Профильные_системы[[#This Row],[РРЦ Без НДС]]*$N$1</f>
        <v>16.43</v>
      </c>
      <c r="L605" s="364">
        <f t="array" ref="L605">Профильные_системы[[#This Row],[РРЦ с НДС]]-Профильные_системы[[#This Row],[РРЦ с НДС]]*$N$1</f>
        <v>17.256</v>
      </c>
      <c r="M605" s="364">
        <f t="array" ref="M605">Профильные_системы[[#This Row],["0" НДС]]-Профильные_системы[[#This Row],["0" НДС]]*$N$1</f>
        <v>14.38</v>
      </c>
      <c r="Q605">
        <f t="array" ref="Q605">Профильные_системы[[#This Row],[РРЦ Без НДС]]-Профильные_системы[[#This Row],[РРЦ Без НДС]]*$U$1</f>
        <v>16.43</v>
      </c>
      <c r="R605">
        <f t="array" ref="R605">Профильные_системы[[#This Row],[РРЦ с НДС]]-Профильные_системы[[#This Row],[РРЦ с НДС]]*$U$1</f>
        <v>17.256</v>
      </c>
      <c r="S605" s="1">
        <f t="array" ref="S605">Профильные_системы[[#This Row],["0" НДС]]-Профильные_системы[[#This Row],["0" НДС]]*$U$1</f>
        <v>14.38</v>
      </c>
    </row>
    <row r="606" spans="1:19" x14ac:dyDescent="0.25">
      <c r="A606" s="1" t="s">
        <v>1626</v>
      </c>
      <c r="B606" s="1"/>
      <c r="C606" s="1" t="s">
        <v>1627</v>
      </c>
      <c r="D606">
        <v>11.67</v>
      </c>
      <c r="E606">
        <v>12.252000000000001</v>
      </c>
      <c r="F606">
        <v>10.210000000000001</v>
      </c>
      <c r="K606" s="364">
        <f t="array" ref="K606">Профильные_системы[[#This Row],[РРЦ Без НДС]]-Профильные_системы[[#This Row],[РРЦ Без НДС]]*$N$1</f>
        <v>11.67</v>
      </c>
      <c r="L606" s="364">
        <f t="array" ref="L606">Профильные_системы[[#This Row],[РРЦ с НДС]]-Профильные_системы[[#This Row],[РРЦ с НДС]]*$N$1</f>
        <v>12.252000000000001</v>
      </c>
      <c r="M606" s="364">
        <f t="array" ref="M606">Профильные_системы[[#This Row],["0" НДС]]-Профильные_системы[[#This Row],["0" НДС]]*$N$1</f>
        <v>10.210000000000001</v>
      </c>
      <c r="Q606">
        <f t="array" ref="Q606">Профильные_системы[[#This Row],[РРЦ Без НДС]]-Профильные_системы[[#This Row],[РРЦ Без НДС]]*$U$1</f>
        <v>11.67</v>
      </c>
      <c r="R606">
        <f t="array" ref="R606">Профильные_системы[[#This Row],[РРЦ с НДС]]-Профильные_системы[[#This Row],[РРЦ с НДС]]*$U$1</f>
        <v>12.252000000000001</v>
      </c>
      <c r="S606" s="1">
        <f t="array" ref="S606">Профильные_системы[[#This Row],["0" НДС]]-Профильные_системы[[#This Row],["0" НДС]]*$U$1</f>
        <v>10.210000000000001</v>
      </c>
    </row>
    <row r="607" spans="1:19" x14ac:dyDescent="0.25">
      <c r="A607" s="1" t="s">
        <v>1763</v>
      </c>
      <c r="B607" s="1"/>
      <c r="C607" s="1" t="s">
        <v>1764</v>
      </c>
      <c r="D607">
        <v>58.31</v>
      </c>
      <c r="E607">
        <v>61.224000000000004</v>
      </c>
      <c r="F607">
        <v>51.02</v>
      </c>
      <c r="K607" s="364">
        <f t="array" ref="K607">Профильные_системы[[#This Row],[РРЦ Без НДС]]-Профильные_системы[[#This Row],[РРЦ Без НДС]]*$N$1</f>
        <v>58.31</v>
      </c>
      <c r="L607" s="364">
        <f t="array" ref="L607">Профильные_системы[[#This Row],[РРЦ с НДС]]-Профильные_системы[[#This Row],[РРЦ с НДС]]*$N$1</f>
        <v>61.224000000000004</v>
      </c>
      <c r="M607" s="364">
        <f t="array" ref="M607">Профильные_системы[[#This Row],["0" НДС]]-Профильные_системы[[#This Row],["0" НДС]]*$N$1</f>
        <v>51.02</v>
      </c>
      <c r="Q607">
        <f t="array" ref="Q607">Профильные_системы[[#This Row],[РРЦ Без НДС]]-Профильные_системы[[#This Row],[РРЦ Без НДС]]*$U$1</f>
        <v>58.31</v>
      </c>
      <c r="R607">
        <f t="array" ref="R607">Профильные_системы[[#This Row],[РРЦ с НДС]]-Профильные_системы[[#This Row],[РРЦ с НДС]]*$U$1</f>
        <v>61.224000000000004</v>
      </c>
      <c r="S607" s="1">
        <f t="array" ref="S607">Профильные_системы[[#This Row],["0" НДС]]-Профильные_системы[[#This Row],["0" НДС]]*$U$1</f>
        <v>51.02</v>
      </c>
    </row>
    <row r="608" spans="1:19" x14ac:dyDescent="0.25">
      <c r="A608" s="1" t="s">
        <v>1713</v>
      </c>
      <c r="B608" s="1" t="s">
        <v>7</v>
      </c>
      <c r="C608" s="1" t="s">
        <v>1714</v>
      </c>
      <c r="D608">
        <v>797.31</v>
      </c>
      <c r="E608">
        <v>837.18</v>
      </c>
      <c r="F608">
        <v>697.65</v>
      </c>
      <c r="K608" s="364">
        <f t="array" ref="K608">Профильные_системы[[#This Row],[РРЦ Без НДС]]-Профильные_системы[[#This Row],[РРЦ Без НДС]]*$N$1</f>
        <v>797.31</v>
      </c>
      <c r="L608" s="364">
        <f t="array" ref="L608">Профильные_системы[[#This Row],[РРЦ с НДС]]-Профильные_системы[[#This Row],[РРЦ с НДС]]*$N$1</f>
        <v>837.18</v>
      </c>
      <c r="M608" s="364">
        <f t="array" ref="M608">Профильные_системы[[#This Row],["0" НДС]]-Профильные_системы[[#This Row],["0" НДС]]*$N$1</f>
        <v>697.65</v>
      </c>
      <c r="Q608">
        <f t="array" ref="Q608">Профильные_системы[[#This Row],[РРЦ Без НДС]]-Профильные_системы[[#This Row],[РРЦ Без НДС]]*$U$1</f>
        <v>797.31</v>
      </c>
      <c r="R608">
        <f t="array" ref="R608">Профильные_системы[[#This Row],[РРЦ с НДС]]-Профильные_системы[[#This Row],[РРЦ с НДС]]*$U$1</f>
        <v>837.18</v>
      </c>
      <c r="S608" s="1">
        <f t="array" ref="S608">Профильные_системы[[#This Row],["0" НДС]]-Профильные_системы[[#This Row],["0" НДС]]*$U$1</f>
        <v>697.65</v>
      </c>
    </row>
    <row r="609" spans="1:19" x14ac:dyDescent="0.25">
      <c r="A609" s="1" t="s">
        <v>1713</v>
      </c>
      <c r="B609" s="1" t="s">
        <v>3</v>
      </c>
      <c r="C609" s="1" t="s">
        <v>1715</v>
      </c>
      <c r="D609">
        <v>797.31</v>
      </c>
      <c r="E609">
        <v>837.18</v>
      </c>
      <c r="F609">
        <v>697.65</v>
      </c>
      <c r="K609" s="364">
        <f t="array" ref="K609">Профильные_системы[[#This Row],[РРЦ Без НДС]]-Профильные_системы[[#This Row],[РРЦ Без НДС]]*$N$1</f>
        <v>797.31</v>
      </c>
      <c r="L609" s="364">
        <f t="array" ref="L609">Профильные_системы[[#This Row],[РРЦ с НДС]]-Профильные_системы[[#This Row],[РРЦ с НДС]]*$N$1</f>
        <v>837.18</v>
      </c>
      <c r="M609" s="364">
        <f t="array" ref="M609">Профильные_системы[[#This Row],["0" НДС]]-Профильные_системы[[#This Row],["0" НДС]]*$N$1</f>
        <v>697.65</v>
      </c>
      <c r="Q609">
        <f t="array" ref="Q609">Профильные_системы[[#This Row],[РРЦ Без НДС]]-Профильные_системы[[#This Row],[РРЦ Без НДС]]*$U$1</f>
        <v>797.31</v>
      </c>
      <c r="R609">
        <f t="array" ref="R609">Профильные_системы[[#This Row],[РРЦ с НДС]]-Профильные_системы[[#This Row],[РРЦ с НДС]]*$U$1</f>
        <v>837.18</v>
      </c>
      <c r="S609" s="1">
        <f t="array" ref="S609">Профильные_системы[[#This Row],["0" НДС]]-Профильные_системы[[#This Row],["0" НДС]]*$U$1</f>
        <v>697.65</v>
      </c>
    </row>
    <row r="610" spans="1:19" x14ac:dyDescent="0.25">
      <c r="A610" s="1" t="s">
        <v>1713</v>
      </c>
      <c r="B610" s="1" t="s">
        <v>1716</v>
      </c>
      <c r="C610" s="1" t="s">
        <v>1717</v>
      </c>
      <c r="D610">
        <v>797.31</v>
      </c>
      <c r="E610">
        <v>837.18</v>
      </c>
      <c r="F610">
        <v>697.65</v>
      </c>
      <c r="K610" s="364">
        <f t="array" ref="K610">Профильные_системы[[#This Row],[РРЦ Без НДС]]-Профильные_системы[[#This Row],[РРЦ Без НДС]]*$N$1</f>
        <v>797.31</v>
      </c>
      <c r="L610" s="364">
        <f t="array" ref="L610">Профильные_системы[[#This Row],[РРЦ с НДС]]-Профильные_системы[[#This Row],[РРЦ с НДС]]*$N$1</f>
        <v>837.18</v>
      </c>
      <c r="M610" s="364">
        <f t="array" ref="M610">Профильные_системы[[#This Row],["0" НДС]]-Профильные_системы[[#This Row],["0" НДС]]*$N$1</f>
        <v>697.65</v>
      </c>
      <c r="Q610">
        <f t="array" ref="Q610">Профильные_системы[[#This Row],[РРЦ Без НДС]]-Профильные_системы[[#This Row],[РРЦ Без НДС]]*$U$1</f>
        <v>797.31</v>
      </c>
      <c r="R610">
        <f t="array" ref="R610">Профильные_системы[[#This Row],[РРЦ с НДС]]-Профильные_системы[[#This Row],[РРЦ с НДС]]*$U$1</f>
        <v>837.18</v>
      </c>
      <c r="S610" s="1">
        <f t="array" ref="S610">Профильные_системы[[#This Row],["0" НДС]]-Профильные_системы[[#This Row],["0" НДС]]*$U$1</f>
        <v>697.65</v>
      </c>
    </row>
    <row r="611" spans="1:19" x14ac:dyDescent="0.25">
      <c r="A611" s="1" t="s">
        <v>1713</v>
      </c>
      <c r="B611" s="1" t="s">
        <v>11</v>
      </c>
      <c r="C611" s="1" t="s">
        <v>1718</v>
      </c>
      <c r="D611">
        <v>797.31</v>
      </c>
      <c r="E611">
        <v>837.18</v>
      </c>
      <c r="F611">
        <v>697.65</v>
      </c>
      <c r="K611" s="364">
        <f t="array" ref="K611">Профильные_системы[[#This Row],[РРЦ Без НДС]]-Профильные_системы[[#This Row],[РРЦ Без НДС]]*$N$1</f>
        <v>797.31</v>
      </c>
      <c r="L611" s="364">
        <f t="array" ref="L611">Профильные_системы[[#This Row],[РРЦ с НДС]]-Профильные_системы[[#This Row],[РРЦ с НДС]]*$N$1</f>
        <v>837.18</v>
      </c>
      <c r="M611" s="364">
        <f t="array" ref="M611">Профильные_системы[[#This Row],["0" НДС]]-Профильные_системы[[#This Row],["0" НДС]]*$N$1</f>
        <v>697.65</v>
      </c>
      <c r="Q611">
        <f t="array" ref="Q611">Профильные_системы[[#This Row],[РРЦ Без НДС]]-Профильные_системы[[#This Row],[РРЦ Без НДС]]*$U$1</f>
        <v>797.31</v>
      </c>
      <c r="R611">
        <f t="array" ref="R611">Профильные_системы[[#This Row],[РРЦ с НДС]]-Профильные_системы[[#This Row],[РРЦ с НДС]]*$U$1</f>
        <v>837.18</v>
      </c>
      <c r="S611" s="1">
        <f t="array" ref="S611">Профильные_системы[[#This Row],["0" НДС]]-Профильные_системы[[#This Row],["0" НДС]]*$U$1</f>
        <v>697.65</v>
      </c>
    </row>
    <row r="612" spans="1:19" x14ac:dyDescent="0.25">
      <c r="A612" s="1" t="s">
        <v>333</v>
      </c>
      <c r="B612" s="1" t="s">
        <v>334</v>
      </c>
      <c r="C612" s="1" t="s">
        <v>335</v>
      </c>
      <c r="D612">
        <v>44.33</v>
      </c>
      <c r="E612">
        <v>46.548000000000002</v>
      </c>
      <c r="F612">
        <v>38.79</v>
      </c>
      <c r="K612" s="364">
        <f t="array" ref="K612">Профильные_системы[[#This Row],[РРЦ Без НДС]]-Профильные_системы[[#This Row],[РРЦ Без НДС]]*$N$1</f>
        <v>44.33</v>
      </c>
      <c r="L612" s="364">
        <f t="array" ref="L612">Профильные_системы[[#This Row],[РРЦ с НДС]]-Профильные_системы[[#This Row],[РРЦ с НДС]]*$N$1</f>
        <v>46.548000000000002</v>
      </c>
      <c r="M612" s="364">
        <f t="array" ref="M612">Профильные_системы[[#This Row],["0" НДС]]-Профильные_системы[[#This Row],["0" НДС]]*$N$1</f>
        <v>38.79</v>
      </c>
      <c r="Q612">
        <f t="array" ref="Q612">Профильные_системы[[#This Row],[РРЦ Без НДС]]-Профильные_системы[[#This Row],[РРЦ Без НДС]]*$U$1</f>
        <v>44.33</v>
      </c>
      <c r="R612">
        <f t="array" ref="R612">Профильные_системы[[#This Row],[РРЦ с НДС]]-Профильные_системы[[#This Row],[РРЦ с НДС]]*$U$1</f>
        <v>46.548000000000002</v>
      </c>
      <c r="S612" s="1">
        <f t="array" ref="S612">Профильные_системы[[#This Row],["0" НДС]]-Профильные_системы[[#This Row],["0" НДС]]*$U$1</f>
        <v>38.79</v>
      </c>
    </row>
    <row r="613" spans="1:19" x14ac:dyDescent="0.25">
      <c r="A613" s="1" t="s">
        <v>333</v>
      </c>
      <c r="B613" s="1" t="s">
        <v>336</v>
      </c>
      <c r="C613" s="1" t="s">
        <v>337</v>
      </c>
      <c r="D613">
        <v>44.33</v>
      </c>
      <c r="E613">
        <v>46.548000000000002</v>
      </c>
      <c r="F613">
        <v>38.79</v>
      </c>
      <c r="K613" s="364">
        <f t="array" ref="K613">Профильные_системы[[#This Row],[РРЦ Без НДС]]-Профильные_системы[[#This Row],[РРЦ Без НДС]]*$N$1</f>
        <v>44.33</v>
      </c>
      <c r="L613" s="364">
        <f t="array" ref="L613">Профильные_системы[[#This Row],[РРЦ с НДС]]-Профильные_системы[[#This Row],[РРЦ с НДС]]*$N$1</f>
        <v>46.548000000000002</v>
      </c>
      <c r="M613" s="364">
        <f t="array" ref="M613">Профильные_системы[[#This Row],["0" НДС]]-Профильные_системы[[#This Row],["0" НДС]]*$N$1</f>
        <v>38.79</v>
      </c>
      <c r="Q613">
        <f t="array" ref="Q613">Профильные_системы[[#This Row],[РРЦ Без НДС]]-Профильные_системы[[#This Row],[РРЦ Без НДС]]*$U$1</f>
        <v>44.33</v>
      </c>
      <c r="R613">
        <f t="array" ref="R613">Профильные_системы[[#This Row],[РРЦ с НДС]]-Профильные_системы[[#This Row],[РРЦ с НДС]]*$U$1</f>
        <v>46.548000000000002</v>
      </c>
      <c r="S613" s="1">
        <f t="array" ref="S613">Профильные_системы[[#This Row],["0" НДС]]-Профильные_системы[[#This Row],["0" НДС]]*$U$1</f>
        <v>38.79</v>
      </c>
    </row>
    <row r="614" spans="1:19" x14ac:dyDescent="0.25">
      <c r="A614" s="1" t="s">
        <v>339</v>
      </c>
      <c r="B614" s="1" t="s">
        <v>334</v>
      </c>
      <c r="C614" s="1" t="s">
        <v>340</v>
      </c>
      <c r="D614">
        <v>40.08</v>
      </c>
      <c r="E614">
        <v>42.084000000000003</v>
      </c>
      <c r="F614">
        <v>35.07</v>
      </c>
      <c r="K614" s="364">
        <f t="array" ref="K614">Профильные_системы[[#This Row],[РРЦ Без НДС]]-Профильные_системы[[#This Row],[РРЦ Без НДС]]*$N$1</f>
        <v>40.08</v>
      </c>
      <c r="L614" s="364">
        <f t="array" ref="L614">Профильные_системы[[#This Row],[РРЦ с НДС]]-Профильные_системы[[#This Row],[РРЦ с НДС]]*$N$1</f>
        <v>42.084000000000003</v>
      </c>
      <c r="M614" s="364">
        <f t="array" ref="M614">Профильные_системы[[#This Row],["0" НДС]]-Профильные_системы[[#This Row],["0" НДС]]*$N$1</f>
        <v>35.07</v>
      </c>
      <c r="Q614">
        <f t="array" ref="Q614">Профильные_системы[[#This Row],[РРЦ Без НДС]]-Профильные_системы[[#This Row],[РРЦ Без НДС]]*$U$1</f>
        <v>40.08</v>
      </c>
      <c r="R614">
        <f t="array" ref="R614">Профильные_системы[[#This Row],[РРЦ с НДС]]-Профильные_системы[[#This Row],[РРЦ с НДС]]*$U$1</f>
        <v>42.084000000000003</v>
      </c>
      <c r="S614" s="1">
        <f t="array" ref="S614">Профильные_системы[[#This Row],["0" НДС]]-Профильные_системы[[#This Row],["0" НДС]]*$U$1</f>
        <v>35.07</v>
      </c>
    </row>
    <row r="615" spans="1:19" x14ac:dyDescent="0.25">
      <c r="A615" s="1" t="s">
        <v>339</v>
      </c>
      <c r="B615" s="1" t="s">
        <v>1504</v>
      </c>
      <c r="C615" s="1" t="s">
        <v>1505</v>
      </c>
      <c r="D615">
        <v>76.03</v>
      </c>
      <c r="E615">
        <v>79.835999999999999</v>
      </c>
      <c r="F615">
        <v>66.53</v>
      </c>
      <c r="K615" s="364">
        <f t="array" ref="K615">Профильные_системы[[#This Row],[РРЦ Без НДС]]-Профильные_системы[[#This Row],[РРЦ Без НДС]]*$N$1</f>
        <v>76.03</v>
      </c>
      <c r="L615" s="364">
        <f t="array" ref="L615">Профильные_системы[[#This Row],[РРЦ с НДС]]-Профильные_системы[[#This Row],[РРЦ с НДС]]*$N$1</f>
        <v>79.835999999999999</v>
      </c>
      <c r="M615" s="364">
        <f t="array" ref="M615">Профильные_системы[[#This Row],["0" НДС]]-Профильные_системы[[#This Row],["0" НДС]]*$N$1</f>
        <v>66.53</v>
      </c>
      <c r="Q615">
        <f t="array" ref="Q615">Профильные_системы[[#This Row],[РРЦ Без НДС]]-Профильные_системы[[#This Row],[РРЦ Без НДС]]*$U$1</f>
        <v>76.03</v>
      </c>
      <c r="R615">
        <f t="array" ref="R615">Профильные_системы[[#This Row],[РРЦ с НДС]]-Профильные_системы[[#This Row],[РРЦ с НДС]]*$U$1</f>
        <v>79.835999999999999</v>
      </c>
      <c r="S615" s="1">
        <f t="array" ref="S615">Профильные_системы[[#This Row],["0" НДС]]-Профильные_системы[[#This Row],["0" НДС]]*$U$1</f>
        <v>66.53</v>
      </c>
    </row>
    <row r="616" spans="1:19" x14ac:dyDescent="0.25">
      <c r="A616" s="1" t="s">
        <v>332</v>
      </c>
      <c r="B616" s="1" t="s">
        <v>334</v>
      </c>
      <c r="C616" s="1" t="s">
        <v>331</v>
      </c>
      <c r="D616">
        <v>45.12</v>
      </c>
      <c r="E616">
        <v>47.375999999999998</v>
      </c>
      <c r="F616">
        <v>39.479999999999997</v>
      </c>
      <c r="K616" s="364">
        <f t="array" ref="K616">Профильные_системы[[#This Row],[РРЦ Без НДС]]-Профильные_системы[[#This Row],[РРЦ Без НДС]]*$N$1</f>
        <v>45.12</v>
      </c>
      <c r="L616" s="364">
        <f t="array" ref="L616">Профильные_системы[[#This Row],[РРЦ с НДС]]-Профильные_системы[[#This Row],[РРЦ с НДС]]*$N$1</f>
        <v>47.375999999999998</v>
      </c>
      <c r="M616" s="364">
        <f t="array" ref="M616">Профильные_системы[[#This Row],["0" НДС]]-Профильные_системы[[#This Row],["0" НДС]]*$N$1</f>
        <v>39.479999999999997</v>
      </c>
      <c r="Q616">
        <f t="array" ref="Q616">Профильные_системы[[#This Row],[РРЦ Без НДС]]-Профильные_системы[[#This Row],[РРЦ Без НДС]]*$U$1</f>
        <v>45.12</v>
      </c>
      <c r="R616">
        <f t="array" ref="R616">Профильные_системы[[#This Row],[РРЦ с НДС]]-Профильные_системы[[#This Row],[РРЦ с НДС]]*$U$1</f>
        <v>47.375999999999998</v>
      </c>
      <c r="S616" s="1">
        <f t="array" ref="S616">Профильные_системы[[#This Row],["0" НДС]]-Профильные_системы[[#This Row],["0" НДС]]*$U$1</f>
        <v>39.479999999999997</v>
      </c>
    </row>
    <row r="617" spans="1:19" x14ac:dyDescent="0.25">
      <c r="A617" s="1" t="s">
        <v>2167</v>
      </c>
      <c r="B617" s="1" t="s">
        <v>334</v>
      </c>
      <c r="C617" s="1" t="s">
        <v>1746</v>
      </c>
      <c r="D617">
        <v>44.37</v>
      </c>
      <c r="E617">
        <v>46.584000000000003</v>
      </c>
      <c r="F617">
        <v>38.82</v>
      </c>
      <c r="K617" s="364">
        <f t="array" ref="K617">Профильные_системы[[#This Row],[РРЦ Без НДС]]-Профильные_системы[[#This Row],[РРЦ Без НДС]]*$N$1</f>
        <v>44.37</v>
      </c>
      <c r="L617" s="364">
        <f t="array" ref="L617">Профильные_системы[[#This Row],[РРЦ с НДС]]-Профильные_системы[[#This Row],[РРЦ с НДС]]*$N$1</f>
        <v>46.584000000000003</v>
      </c>
      <c r="M617" s="364">
        <f t="array" ref="M617">Профильные_системы[[#This Row],["0" НДС]]-Профильные_системы[[#This Row],["0" НДС]]*$N$1</f>
        <v>38.82</v>
      </c>
      <c r="Q617">
        <f t="array" ref="Q617">Профильные_системы[[#This Row],[РРЦ Без НДС]]-Профильные_системы[[#This Row],[РРЦ Без НДС]]*$U$1</f>
        <v>44.37</v>
      </c>
      <c r="R617">
        <f t="array" ref="R617">Профильные_системы[[#This Row],[РРЦ с НДС]]-Профильные_системы[[#This Row],[РРЦ с НДС]]*$U$1</f>
        <v>46.584000000000003</v>
      </c>
      <c r="S617" s="1">
        <f t="array" ref="S617">Профильные_системы[[#This Row],["0" НДС]]-Профильные_системы[[#This Row],["0" НДС]]*$U$1</f>
        <v>38.82</v>
      </c>
    </row>
    <row r="618" spans="1:19" x14ac:dyDescent="0.25">
      <c r="A618" s="1" t="s">
        <v>341</v>
      </c>
      <c r="B618" s="1" t="s">
        <v>334</v>
      </c>
      <c r="C618" s="1" t="s">
        <v>342</v>
      </c>
      <c r="D618">
        <v>44.33</v>
      </c>
      <c r="E618">
        <v>46.548000000000002</v>
      </c>
      <c r="F618">
        <v>38.79</v>
      </c>
      <c r="K618" s="364">
        <f t="array" ref="K618">Профильные_системы[[#This Row],[РРЦ Без НДС]]-Профильные_системы[[#This Row],[РРЦ Без НДС]]*$N$1</f>
        <v>44.33</v>
      </c>
      <c r="L618" s="364">
        <f t="array" ref="L618">Профильные_системы[[#This Row],[РРЦ с НДС]]-Профильные_системы[[#This Row],[РРЦ с НДС]]*$N$1</f>
        <v>46.548000000000002</v>
      </c>
      <c r="M618" s="364">
        <f t="array" ref="M618">Профильные_системы[[#This Row],["0" НДС]]-Профильные_системы[[#This Row],["0" НДС]]*$N$1</f>
        <v>38.79</v>
      </c>
      <c r="Q618">
        <f t="array" ref="Q618">Профильные_системы[[#This Row],[РРЦ Без НДС]]-Профильные_системы[[#This Row],[РРЦ Без НДС]]*$U$1</f>
        <v>44.33</v>
      </c>
      <c r="R618">
        <f t="array" ref="R618">Профильные_системы[[#This Row],[РРЦ с НДС]]-Профильные_системы[[#This Row],[РРЦ с НДС]]*$U$1</f>
        <v>46.548000000000002</v>
      </c>
      <c r="S618" s="1">
        <f t="array" ref="S618">Профильные_системы[[#This Row],["0" НДС]]-Профильные_системы[[#This Row],["0" НДС]]*$U$1</f>
        <v>38.79</v>
      </c>
    </row>
    <row r="619" spans="1:19" x14ac:dyDescent="0.25">
      <c r="A619" s="1" t="s">
        <v>343</v>
      </c>
      <c r="B619" s="1" t="s">
        <v>344</v>
      </c>
      <c r="C619" s="1" t="s">
        <v>345</v>
      </c>
      <c r="D619">
        <v>26.32</v>
      </c>
      <c r="E619">
        <v>27.636000000000003</v>
      </c>
      <c r="F619">
        <v>23.03</v>
      </c>
      <c r="K619" s="364">
        <f t="array" ref="K619">Профильные_системы[[#This Row],[РРЦ Без НДС]]-Профильные_системы[[#This Row],[РРЦ Без НДС]]*$N$1</f>
        <v>26.32</v>
      </c>
      <c r="L619" s="364">
        <f t="array" ref="L619">Профильные_системы[[#This Row],[РРЦ с НДС]]-Профильные_системы[[#This Row],[РРЦ с НДС]]*$N$1</f>
        <v>27.636000000000003</v>
      </c>
      <c r="M619" s="364">
        <f t="array" ref="M619">Профильные_системы[[#This Row],["0" НДС]]-Профильные_системы[[#This Row],["0" НДС]]*$N$1</f>
        <v>23.03</v>
      </c>
      <c r="Q619">
        <f t="array" ref="Q619">Профильные_системы[[#This Row],[РРЦ Без НДС]]-Профильные_системы[[#This Row],[РРЦ Без НДС]]*$U$1</f>
        <v>26.32</v>
      </c>
      <c r="R619">
        <f t="array" ref="R619">Профильные_системы[[#This Row],[РРЦ с НДС]]-Профильные_системы[[#This Row],[РРЦ с НДС]]*$U$1</f>
        <v>27.636000000000003</v>
      </c>
      <c r="S619" s="1">
        <f t="array" ref="S619">Профильные_системы[[#This Row],["0" НДС]]-Профильные_системы[[#This Row],["0" НДС]]*$U$1</f>
        <v>23.03</v>
      </c>
    </row>
    <row r="620" spans="1:19" x14ac:dyDescent="0.25">
      <c r="A620" s="1" t="s">
        <v>346</v>
      </c>
      <c r="B620" s="1" t="s">
        <v>344</v>
      </c>
      <c r="C620" s="1" t="s">
        <v>347</v>
      </c>
      <c r="D620">
        <v>26.32</v>
      </c>
      <c r="E620">
        <v>27.636000000000003</v>
      </c>
      <c r="F620">
        <v>23.03</v>
      </c>
      <c r="K620" s="364">
        <f t="array" ref="K620">Профильные_системы[[#This Row],[РРЦ Без НДС]]-Профильные_системы[[#This Row],[РРЦ Без НДС]]*$N$1</f>
        <v>26.32</v>
      </c>
      <c r="L620" s="364">
        <f t="array" ref="L620">Профильные_системы[[#This Row],[РРЦ с НДС]]-Профильные_системы[[#This Row],[РРЦ с НДС]]*$N$1</f>
        <v>27.636000000000003</v>
      </c>
      <c r="M620" s="364">
        <f t="array" ref="M620">Профильные_системы[[#This Row],["0" НДС]]-Профильные_системы[[#This Row],["0" НДС]]*$N$1</f>
        <v>23.03</v>
      </c>
      <c r="Q620">
        <f t="array" ref="Q620">Профильные_системы[[#This Row],[РРЦ Без НДС]]-Профильные_системы[[#This Row],[РРЦ Без НДС]]*$U$1</f>
        <v>26.32</v>
      </c>
      <c r="R620">
        <f t="array" ref="R620">Профильные_системы[[#This Row],[РРЦ с НДС]]-Профильные_системы[[#This Row],[РРЦ с НДС]]*$U$1</f>
        <v>27.636000000000003</v>
      </c>
      <c r="S620" s="1">
        <f t="array" ref="S620">Профильные_системы[[#This Row],["0" НДС]]-Профильные_системы[[#This Row],["0" НДС]]*$U$1</f>
        <v>23.03</v>
      </c>
    </row>
    <row r="621" spans="1:19" x14ac:dyDescent="0.25">
      <c r="A621" s="1" t="s">
        <v>348</v>
      </c>
      <c r="B621" s="1" t="s">
        <v>344</v>
      </c>
      <c r="C621" s="1" t="s">
        <v>349</v>
      </c>
      <c r="D621">
        <v>26.32</v>
      </c>
      <c r="E621">
        <v>27.636000000000003</v>
      </c>
      <c r="F621">
        <v>23.03</v>
      </c>
      <c r="K621" s="364">
        <f t="array" ref="K621">Профильные_системы[[#This Row],[РРЦ Без НДС]]-Профильные_системы[[#This Row],[РРЦ Без НДС]]*$N$1</f>
        <v>26.32</v>
      </c>
      <c r="L621" s="364">
        <f t="array" ref="L621">Профильные_системы[[#This Row],[РРЦ с НДС]]-Профильные_системы[[#This Row],[РРЦ с НДС]]*$N$1</f>
        <v>27.636000000000003</v>
      </c>
      <c r="M621" s="364">
        <f t="array" ref="M621">Профильные_системы[[#This Row],["0" НДС]]-Профильные_системы[[#This Row],["0" НДС]]*$N$1</f>
        <v>23.03</v>
      </c>
      <c r="Q621">
        <f t="array" ref="Q621">Профильные_системы[[#This Row],[РРЦ Без НДС]]-Профильные_системы[[#This Row],[РРЦ Без НДС]]*$U$1</f>
        <v>26.32</v>
      </c>
      <c r="R621">
        <f t="array" ref="R621">Профильные_системы[[#This Row],[РРЦ с НДС]]-Профильные_системы[[#This Row],[РРЦ с НДС]]*$U$1</f>
        <v>27.636000000000003</v>
      </c>
      <c r="S621" s="1">
        <f t="array" ref="S621">Профильные_системы[[#This Row],["0" НДС]]-Профильные_системы[[#This Row],["0" НДС]]*$U$1</f>
        <v>23.03</v>
      </c>
    </row>
    <row r="622" spans="1:19" x14ac:dyDescent="0.25">
      <c r="A622" s="1" t="s">
        <v>350</v>
      </c>
      <c r="B622" s="1" t="s">
        <v>344</v>
      </c>
      <c r="C622" s="1" t="s">
        <v>351</v>
      </c>
      <c r="D622">
        <v>26.32</v>
      </c>
      <c r="E622">
        <v>27.636000000000003</v>
      </c>
      <c r="F622">
        <v>23.03</v>
      </c>
      <c r="K622" s="364">
        <f t="array" ref="K622">Профильные_системы[[#This Row],[РРЦ Без НДС]]-Профильные_системы[[#This Row],[РРЦ Без НДС]]*$N$1</f>
        <v>26.32</v>
      </c>
      <c r="L622" s="364">
        <f t="array" ref="L622">Профильные_системы[[#This Row],[РРЦ с НДС]]-Профильные_системы[[#This Row],[РРЦ с НДС]]*$N$1</f>
        <v>27.636000000000003</v>
      </c>
      <c r="M622" s="364">
        <f t="array" ref="M622">Профильные_системы[[#This Row],["0" НДС]]-Профильные_системы[[#This Row],["0" НДС]]*$N$1</f>
        <v>23.03</v>
      </c>
      <c r="Q622">
        <f t="array" ref="Q622">Профильные_системы[[#This Row],[РРЦ Без НДС]]-Профильные_системы[[#This Row],[РРЦ Без НДС]]*$U$1</f>
        <v>26.32</v>
      </c>
      <c r="R622">
        <f t="array" ref="R622">Профильные_системы[[#This Row],[РРЦ с НДС]]-Профильные_системы[[#This Row],[РРЦ с НДС]]*$U$1</f>
        <v>27.636000000000003</v>
      </c>
      <c r="S622" s="1">
        <f t="array" ref="S622">Профильные_системы[[#This Row],["0" НДС]]-Профильные_системы[[#This Row],["0" НДС]]*$U$1</f>
        <v>23.03</v>
      </c>
    </row>
    <row r="623" spans="1:19" x14ac:dyDescent="0.25">
      <c r="A623" s="1" t="s">
        <v>352</v>
      </c>
      <c r="B623" s="1" t="s">
        <v>344</v>
      </c>
      <c r="C623" s="1" t="s">
        <v>353</v>
      </c>
      <c r="D623">
        <v>26.32</v>
      </c>
      <c r="E623">
        <v>27.636000000000003</v>
      </c>
      <c r="F623">
        <v>23.03</v>
      </c>
      <c r="K623" s="364">
        <f t="array" ref="K623">Профильные_системы[[#This Row],[РРЦ Без НДС]]-Профильные_системы[[#This Row],[РРЦ Без НДС]]*$N$1</f>
        <v>26.32</v>
      </c>
      <c r="L623" s="364">
        <f t="array" ref="L623">Профильные_системы[[#This Row],[РРЦ с НДС]]-Профильные_системы[[#This Row],[РРЦ с НДС]]*$N$1</f>
        <v>27.636000000000003</v>
      </c>
      <c r="M623" s="364">
        <f t="array" ref="M623">Профильные_системы[[#This Row],["0" НДС]]-Профильные_системы[[#This Row],["0" НДС]]*$N$1</f>
        <v>23.03</v>
      </c>
      <c r="Q623">
        <f t="array" ref="Q623">Профильные_системы[[#This Row],[РРЦ Без НДС]]-Профильные_системы[[#This Row],[РРЦ Без НДС]]*$U$1</f>
        <v>26.32</v>
      </c>
      <c r="R623">
        <f t="array" ref="R623">Профильные_системы[[#This Row],[РРЦ с НДС]]-Профильные_системы[[#This Row],[РРЦ с НДС]]*$U$1</f>
        <v>27.636000000000003</v>
      </c>
      <c r="S623" s="1">
        <f t="array" ref="S623">Профильные_системы[[#This Row],["0" НДС]]-Профильные_системы[[#This Row],["0" НДС]]*$U$1</f>
        <v>23.03</v>
      </c>
    </row>
    <row r="624" spans="1:19" x14ac:dyDescent="0.25">
      <c r="A624" s="1" t="s">
        <v>354</v>
      </c>
      <c r="B624" s="1" t="s">
        <v>344</v>
      </c>
      <c r="C624" s="1" t="s">
        <v>355</v>
      </c>
      <c r="D624">
        <v>26.32</v>
      </c>
      <c r="E624">
        <v>27.636000000000003</v>
      </c>
      <c r="F624">
        <v>23.03</v>
      </c>
      <c r="K624" s="364">
        <f t="array" ref="K624">Профильные_системы[[#This Row],[РРЦ Без НДС]]-Профильные_системы[[#This Row],[РРЦ Без НДС]]*$N$1</f>
        <v>26.32</v>
      </c>
      <c r="L624" s="364">
        <f t="array" ref="L624">Профильные_системы[[#This Row],[РРЦ с НДС]]-Профильные_системы[[#This Row],[РРЦ с НДС]]*$N$1</f>
        <v>27.636000000000003</v>
      </c>
      <c r="M624" s="364">
        <f t="array" ref="M624">Профильные_системы[[#This Row],["0" НДС]]-Профильные_системы[[#This Row],["0" НДС]]*$N$1</f>
        <v>23.03</v>
      </c>
      <c r="Q624">
        <f t="array" ref="Q624">Профильные_системы[[#This Row],[РРЦ Без НДС]]-Профильные_системы[[#This Row],[РРЦ Без НДС]]*$U$1</f>
        <v>26.32</v>
      </c>
      <c r="R624">
        <f t="array" ref="R624">Профильные_системы[[#This Row],[РРЦ с НДС]]-Профильные_системы[[#This Row],[РРЦ с НДС]]*$U$1</f>
        <v>27.636000000000003</v>
      </c>
      <c r="S624" s="1">
        <f t="array" ref="S624">Профильные_системы[[#This Row],["0" НДС]]-Профильные_системы[[#This Row],["0" НДС]]*$U$1</f>
        <v>23.03</v>
      </c>
    </row>
    <row r="625" spans="1:19" x14ac:dyDescent="0.25">
      <c r="A625" s="1" t="s">
        <v>356</v>
      </c>
      <c r="B625" s="1" t="s">
        <v>344</v>
      </c>
      <c r="C625" s="1" t="s">
        <v>357</v>
      </c>
      <c r="D625">
        <v>26.32</v>
      </c>
      <c r="E625">
        <v>27.636000000000003</v>
      </c>
      <c r="F625">
        <v>23.03</v>
      </c>
      <c r="K625" s="364">
        <f t="array" ref="K625">Профильные_системы[[#This Row],[РРЦ Без НДС]]-Профильные_системы[[#This Row],[РРЦ Без НДС]]*$N$1</f>
        <v>26.32</v>
      </c>
      <c r="L625" s="364">
        <f t="array" ref="L625">Профильные_системы[[#This Row],[РРЦ с НДС]]-Профильные_системы[[#This Row],[РРЦ с НДС]]*$N$1</f>
        <v>27.636000000000003</v>
      </c>
      <c r="M625" s="364">
        <f t="array" ref="M625">Профильные_системы[[#This Row],["0" НДС]]-Профильные_системы[[#This Row],["0" НДС]]*$N$1</f>
        <v>23.03</v>
      </c>
      <c r="Q625">
        <f t="array" ref="Q625">Профильные_системы[[#This Row],[РРЦ Без НДС]]-Профильные_системы[[#This Row],[РРЦ Без НДС]]*$U$1</f>
        <v>26.32</v>
      </c>
      <c r="R625">
        <f t="array" ref="R625">Профильные_системы[[#This Row],[РРЦ с НДС]]-Профильные_системы[[#This Row],[РРЦ с НДС]]*$U$1</f>
        <v>27.636000000000003</v>
      </c>
      <c r="S625" s="1">
        <f t="array" ref="S625">Профильные_системы[[#This Row],["0" НДС]]-Профильные_системы[[#This Row],["0" НДС]]*$U$1</f>
        <v>23.03</v>
      </c>
    </row>
    <row r="626" spans="1:19" x14ac:dyDescent="0.25">
      <c r="A626" s="1" t="s">
        <v>245</v>
      </c>
      <c r="B626" s="1" t="s">
        <v>3</v>
      </c>
      <c r="C626" s="1" t="s">
        <v>249</v>
      </c>
      <c r="D626">
        <v>517.01</v>
      </c>
      <c r="E626">
        <v>542.85599999999999</v>
      </c>
      <c r="F626">
        <v>452.38</v>
      </c>
      <c r="K626" s="364">
        <f t="array" ref="K626">Профильные_системы[[#This Row],[РРЦ Без НДС]]-Профильные_системы[[#This Row],[РРЦ Без НДС]]*$N$1</f>
        <v>517.01</v>
      </c>
      <c r="L626" s="364">
        <f t="array" ref="L626">Профильные_системы[[#This Row],[РРЦ с НДС]]-Профильные_системы[[#This Row],[РРЦ с НДС]]*$N$1</f>
        <v>542.85599999999999</v>
      </c>
      <c r="M626" s="364">
        <f t="array" ref="M626">Профильные_системы[[#This Row],["0" НДС]]-Профильные_системы[[#This Row],["0" НДС]]*$N$1</f>
        <v>452.38</v>
      </c>
      <c r="Q626">
        <f t="array" ref="Q626">Профильные_системы[[#This Row],[РРЦ Без НДС]]-Профильные_системы[[#This Row],[РРЦ Без НДС]]*$U$1</f>
        <v>517.01</v>
      </c>
      <c r="R626">
        <f t="array" ref="R626">Профильные_системы[[#This Row],[РРЦ с НДС]]-Профильные_системы[[#This Row],[РРЦ с НДС]]*$U$1</f>
        <v>542.85599999999999</v>
      </c>
      <c r="S626" s="1">
        <f t="array" ref="S626">Профильные_системы[[#This Row],["0" НДС]]-Профильные_системы[[#This Row],["0" НДС]]*$U$1</f>
        <v>452.38</v>
      </c>
    </row>
    <row r="627" spans="1:19" x14ac:dyDescent="0.25">
      <c r="A627" s="1" t="s">
        <v>245</v>
      </c>
      <c r="B627" s="1" t="s">
        <v>16</v>
      </c>
      <c r="C627" s="1" t="s">
        <v>246</v>
      </c>
      <c r="D627">
        <v>517.01</v>
      </c>
      <c r="E627">
        <v>542.85599999999999</v>
      </c>
      <c r="F627">
        <v>452.38</v>
      </c>
      <c r="K627" s="364">
        <f t="array" ref="K627">Профильные_системы[[#This Row],[РРЦ Без НДС]]-Профильные_системы[[#This Row],[РРЦ Без НДС]]*$N$1</f>
        <v>517.01</v>
      </c>
      <c r="L627" s="364">
        <f t="array" ref="L627">Профильные_системы[[#This Row],[РРЦ с НДС]]-Профильные_системы[[#This Row],[РРЦ с НДС]]*$N$1</f>
        <v>542.85599999999999</v>
      </c>
      <c r="M627" s="364">
        <f t="array" ref="M627">Профильные_системы[[#This Row],["0" НДС]]-Профильные_системы[[#This Row],["0" НДС]]*$N$1</f>
        <v>452.38</v>
      </c>
      <c r="Q627">
        <f t="array" ref="Q627">Профильные_системы[[#This Row],[РРЦ Без НДС]]-Профильные_системы[[#This Row],[РРЦ Без НДС]]*$U$1</f>
        <v>517.01</v>
      </c>
      <c r="R627">
        <f t="array" ref="R627">Профильные_системы[[#This Row],[РРЦ с НДС]]-Профильные_системы[[#This Row],[РРЦ с НДС]]*$U$1</f>
        <v>542.85599999999999</v>
      </c>
      <c r="S627" s="1">
        <f t="array" ref="S627">Профильные_системы[[#This Row],["0" НДС]]-Профильные_системы[[#This Row],["0" НДС]]*$U$1</f>
        <v>452.38</v>
      </c>
    </row>
    <row r="628" spans="1:19" x14ac:dyDescent="0.25">
      <c r="A628" s="1" t="s">
        <v>245</v>
      </c>
      <c r="B628" s="1" t="s">
        <v>11</v>
      </c>
      <c r="C628" s="1" t="s">
        <v>247</v>
      </c>
      <c r="D628">
        <v>517.01</v>
      </c>
      <c r="E628">
        <v>542.85599999999999</v>
      </c>
      <c r="F628">
        <v>452.38</v>
      </c>
      <c r="K628" s="364">
        <f t="array" ref="K628">Профильные_системы[[#This Row],[РРЦ Без НДС]]-Профильные_системы[[#This Row],[РРЦ Без НДС]]*$N$1</f>
        <v>517.01</v>
      </c>
      <c r="L628" s="364">
        <f t="array" ref="L628">Профильные_системы[[#This Row],[РРЦ с НДС]]-Профильные_системы[[#This Row],[РРЦ с НДС]]*$N$1</f>
        <v>542.85599999999999</v>
      </c>
      <c r="M628" s="364">
        <f t="array" ref="M628">Профильные_системы[[#This Row],["0" НДС]]-Профильные_системы[[#This Row],["0" НДС]]*$N$1</f>
        <v>452.38</v>
      </c>
      <c r="Q628">
        <f t="array" ref="Q628">Профильные_системы[[#This Row],[РРЦ Без НДС]]-Профильные_системы[[#This Row],[РРЦ Без НДС]]*$U$1</f>
        <v>517.01</v>
      </c>
      <c r="R628">
        <f t="array" ref="R628">Профильные_системы[[#This Row],[РРЦ с НДС]]-Профильные_системы[[#This Row],[РРЦ с НДС]]*$U$1</f>
        <v>542.85599999999999</v>
      </c>
      <c r="S628" s="1">
        <f t="array" ref="S628">Профильные_системы[[#This Row],["0" НДС]]-Профильные_системы[[#This Row],["0" НДС]]*$U$1</f>
        <v>452.38</v>
      </c>
    </row>
    <row r="629" spans="1:19" x14ac:dyDescent="0.25">
      <c r="A629" s="1" t="s">
        <v>245</v>
      </c>
      <c r="B629" s="1" t="s">
        <v>9</v>
      </c>
      <c r="C629" s="1" t="s">
        <v>250</v>
      </c>
      <c r="D629">
        <v>517.01</v>
      </c>
      <c r="E629">
        <v>542.85599999999999</v>
      </c>
      <c r="F629">
        <v>452.38</v>
      </c>
      <c r="K629" s="364">
        <f t="array" ref="K629">Профильные_системы[[#This Row],[РРЦ Без НДС]]-Профильные_системы[[#This Row],[РРЦ Без НДС]]*$N$1</f>
        <v>517.01</v>
      </c>
      <c r="L629" s="364">
        <f t="array" ref="L629">Профильные_системы[[#This Row],[РРЦ с НДС]]-Профильные_системы[[#This Row],[РРЦ с НДС]]*$N$1</f>
        <v>542.85599999999999</v>
      </c>
      <c r="M629" s="364">
        <f t="array" ref="M629">Профильные_системы[[#This Row],["0" НДС]]-Профильные_системы[[#This Row],["0" НДС]]*$N$1</f>
        <v>452.38</v>
      </c>
      <c r="Q629">
        <f t="array" ref="Q629">Профильные_системы[[#This Row],[РРЦ Без НДС]]-Профильные_системы[[#This Row],[РРЦ Без НДС]]*$U$1</f>
        <v>517.01</v>
      </c>
      <c r="R629">
        <f t="array" ref="R629">Профильные_системы[[#This Row],[РРЦ с НДС]]-Профильные_системы[[#This Row],[РРЦ с НДС]]*$U$1</f>
        <v>542.85599999999999</v>
      </c>
      <c r="S629" s="1">
        <f t="array" ref="S629">Профильные_системы[[#This Row],["0" НДС]]-Профильные_системы[[#This Row],["0" НДС]]*$U$1</f>
        <v>452.38</v>
      </c>
    </row>
    <row r="630" spans="1:19" x14ac:dyDescent="0.25">
      <c r="A630" s="1" t="s">
        <v>245</v>
      </c>
      <c r="B630" s="1" t="s">
        <v>5</v>
      </c>
      <c r="C630" s="1" t="s">
        <v>248</v>
      </c>
      <c r="D630">
        <v>517.01</v>
      </c>
      <c r="E630">
        <v>542.85599999999999</v>
      </c>
      <c r="F630">
        <v>452.38</v>
      </c>
      <c r="K630" s="364">
        <f t="array" ref="K630">Профильные_системы[[#This Row],[РРЦ Без НДС]]-Профильные_системы[[#This Row],[РРЦ Без НДС]]*$N$1</f>
        <v>517.01</v>
      </c>
      <c r="L630" s="364">
        <f t="array" ref="L630">Профильные_системы[[#This Row],[РРЦ с НДС]]-Профильные_системы[[#This Row],[РРЦ с НДС]]*$N$1</f>
        <v>542.85599999999999</v>
      </c>
      <c r="M630" s="364">
        <f t="array" ref="M630">Профильные_системы[[#This Row],["0" НДС]]-Профильные_системы[[#This Row],["0" НДС]]*$N$1</f>
        <v>452.38</v>
      </c>
      <c r="Q630">
        <f t="array" ref="Q630">Профильные_системы[[#This Row],[РРЦ Без НДС]]-Профильные_системы[[#This Row],[РРЦ Без НДС]]*$U$1</f>
        <v>517.01</v>
      </c>
      <c r="R630">
        <f t="array" ref="R630">Профильные_системы[[#This Row],[РРЦ с НДС]]-Профильные_системы[[#This Row],[РРЦ с НДС]]*$U$1</f>
        <v>542.85599999999999</v>
      </c>
      <c r="S630" s="1">
        <f t="array" ref="S630">Профильные_системы[[#This Row],["0" НДС]]-Профильные_системы[[#This Row],["0" НДС]]*$U$1</f>
        <v>452.38</v>
      </c>
    </row>
    <row r="631" spans="1:19" x14ac:dyDescent="0.25">
      <c r="A631" s="1" t="s">
        <v>245</v>
      </c>
      <c r="B631" s="1" t="s">
        <v>18</v>
      </c>
      <c r="C631" s="1" t="s">
        <v>251</v>
      </c>
      <c r="D631">
        <v>517.01</v>
      </c>
      <c r="E631">
        <v>542.85599999999999</v>
      </c>
      <c r="F631">
        <v>452.38</v>
      </c>
      <c r="K631" s="364">
        <f t="array" ref="K631">Профильные_системы[[#This Row],[РРЦ Без НДС]]-Профильные_системы[[#This Row],[РРЦ Без НДС]]*$N$1</f>
        <v>517.01</v>
      </c>
      <c r="L631" s="364">
        <f t="array" ref="L631">Профильные_системы[[#This Row],[РРЦ с НДС]]-Профильные_системы[[#This Row],[РРЦ с НДС]]*$N$1</f>
        <v>542.85599999999999</v>
      </c>
      <c r="M631" s="364">
        <f t="array" ref="M631">Профильные_системы[[#This Row],["0" НДС]]-Профильные_системы[[#This Row],["0" НДС]]*$N$1</f>
        <v>452.38</v>
      </c>
      <c r="Q631">
        <f t="array" ref="Q631">Профильные_системы[[#This Row],[РРЦ Без НДС]]-Профильные_системы[[#This Row],[РРЦ Без НДС]]*$U$1</f>
        <v>517.01</v>
      </c>
      <c r="R631">
        <f t="array" ref="R631">Профильные_системы[[#This Row],[РРЦ с НДС]]-Профильные_системы[[#This Row],[РРЦ с НДС]]*$U$1</f>
        <v>542.85599999999999</v>
      </c>
      <c r="S631" s="1">
        <f t="array" ref="S631">Профильные_системы[[#This Row],["0" НДС]]-Профильные_системы[[#This Row],["0" НДС]]*$U$1</f>
        <v>452.38</v>
      </c>
    </row>
    <row r="632" spans="1:19" x14ac:dyDescent="0.25">
      <c r="A632" s="1" t="s">
        <v>270</v>
      </c>
      <c r="B632" s="1" t="s">
        <v>3</v>
      </c>
      <c r="C632" s="1" t="s">
        <v>274</v>
      </c>
      <c r="D632">
        <v>180.75</v>
      </c>
      <c r="E632">
        <v>189.792</v>
      </c>
      <c r="F632">
        <v>158.16</v>
      </c>
      <c r="K632" s="364">
        <f t="array" ref="K632">Профильные_системы[[#This Row],[РРЦ Без НДС]]-Профильные_системы[[#This Row],[РРЦ Без НДС]]*$N$1</f>
        <v>180.75</v>
      </c>
      <c r="L632" s="364">
        <f t="array" ref="L632">Профильные_системы[[#This Row],[РРЦ с НДС]]-Профильные_системы[[#This Row],[РРЦ с НДС]]*$N$1</f>
        <v>189.792</v>
      </c>
      <c r="M632" s="364">
        <f t="array" ref="M632">Профильные_системы[[#This Row],["0" НДС]]-Профильные_системы[[#This Row],["0" НДС]]*$N$1</f>
        <v>158.16</v>
      </c>
      <c r="Q632">
        <f t="array" ref="Q632">Профильные_системы[[#This Row],[РРЦ Без НДС]]-Профильные_системы[[#This Row],[РРЦ Без НДС]]*$U$1</f>
        <v>180.75</v>
      </c>
      <c r="R632">
        <f t="array" ref="R632">Профильные_системы[[#This Row],[РРЦ с НДС]]-Профильные_системы[[#This Row],[РРЦ с НДС]]*$U$1</f>
        <v>189.792</v>
      </c>
      <c r="S632" s="1">
        <f t="array" ref="S632">Профильные_системы[[#This Row],["0" НДС]]-Профильные_системы[[#This Row],["0" НДС]]*$U$1</f>
        <v>158.16</v>
      </c>
    </row>
    <row r="633" spans="1:19" x14ac:dyDescent="0.25">
      <c r="A633" s="1" t="s">
        <v>270</v>
      </c>
      <c r="B633" s="1" t="s">
        <v>16</v>
      </c>
      <c r="C633" s="1" t="s">
        <v>271</v>
      </c>
      <c r="D633">
        <v>180.75</v>
      </c>
      <c r="E633">
        <v>189.792</v>
      </c>
      <c r="F633">
        <v>158.16</v>
      </c>
      <c r="K633" s="364">
        <f t="array" ref="K633">Профильные_системы[[#This Row],[РРЦ Без НДС]]-Профильные_системы[[#This Row],[РРЦ Без НДС]]*$N$1</f>
        <v>180.75</v>
      </c>
      <c r="L633" s="364">
        <f t="array" ref="L633">Профильные_системы[[#This Row],[РРЦ с НДС]]-Профильные_системы[[#This Row],[РРЦ с НДС]]*$N$1</f>
        <v>189.792</v>
      </c>
      <c r="M633" s="364">
        <f t="array" ref="M633">Профильные_системы[[#This Row],["0" НДС]]-Профильные_системы[[#This Row],["0" НДС]]*$N$1</f>
        <v>158.16</v>
      </c>
      <c r="Q633">
        <f t="array" ref="Q633">Профильные_системы[[#This Row],[РРЦ Без НДС]]-Профильные_системы[[#This Row],[РРЦ Без НДС]]*$U$1</f>
        <v>180.75</v>
      </c>
      <c r="R633">
        <f t="array" ref="R633">Профильные_системы[[#This Row],[РРЦ с НДС]]-Профильные_системы[[#This Row],[РРЦ с НДС]]*$U$1</f>
        <v>189.792</v>
      </c>
      <c r="S633" s="1">
        <f t="array" ref="S633">Профильные_системы[[#This Row],["0" НДС]]-Профильные_системы[[#This Row],["0" НДС]]*$U$1</f>
        <v>158.16</v>
      </c>
    </row>
    <row r="634" spans="1:19" x14ac:dyDescent="0.25">
      <c r="A634" s="1" t="s">
        <v>270</v>
      </c>
      <c r="B634" s="1" t="s">
        <v>11</v>
      </c>
      <c r="C634" s="1" t="s">
        <v>273</v>
      </c>
      <c r="D634">
        <v>180.75</v>
      </c>
      <c r="E634">
        <v>189.792</v>
      </c>
      <c r="F634">
        <v>158.16</v>
      </c>
      <c r="K634" s="364">
        <f t="array" ref="K634">Профильные_системы[[#This Row],[РРЦ Без НДС]]-Профильные_системы[[#This Row],[РРЦ Без НДС]]*$N$1</f>
        <v>180.75</v>
      </c>
      <c r="L634" s="364">
        <f t="array" ref="L634">Профильные_системы[[#This Row],[РРЦ с НДС]]-Профильные_системы[[#This Row],[РРЦ с НДС]]*$N$1</f>
        <v>189.792</v>
      </c>
      <c r="M634" s="364">
        <f t="array" ref="M634">Профильные_системы[[#This Row],["0" НДС]]-Профильные_системы[[#This Row],["0" НДС]]*$N$1</f>
        <v>158.16</v>
      </c>
      <c r="Q634">
        <f t="array" ref="Q634">Профильные_системы[[#This Row],[РРЦ Без НДС]]-Профильные_системы[[#This Row],[РРЦ Без НДС]]*$U$1</f>
        <v>180.75</v>
      </c>
      <c r="R634">
        <f t="array" ref="R634">Профильные_системы[[#This Row],[РРЦ с НДС]]-Профильные_системы[[#This Row],[РРЦ с НДС]]*$U$1</f>
        <v>189.792</v>
      </c>
      <c r="S634" s="1">
        <f t="array" ref="S634">Профильные_системы[[#This Row],["0" НДС]]-Профильные_системы[[#This Row],["0" НДС]]*$U$1</f>
        <v>158.16</v>
      </c>
    </row>
    <row r="635" spans="1:19" x14ac:dyDescent="0.25">
      <c r="A635" s="1" t="s">
        <v>270</v>
      </c>
      <c r="B635" s="1" t="s">
        <v>9</v>
      </c>
      <c r="C635" s="1" t="s">
        <v>275</v>
      </c>
      <c r="D635">
        <v>180.75</v>
      </c>
      <c r="E635">
        <v>189.792</v>
      </c>
      <c r="F635">
        <v>158.16</v>
      </c>
      <c r="K635" s="364">
        <f t="array" ref="K635">Профильные_системы[[#This Row],[РРЦ Без НДС]]-Профильные_системы[[#This Row],[РРЦ Без НДС]]*$N$1</f>
        <v>180.75</v>
      </c>
      <c r="L635" s="364">
        <f t="array" ref="L635">Профильные_системы[[#This Row],[РРЦ с НДС]]-Профильные_системы[[#This Row],[РРЦ с НДС]]*$N$1</f>
        <v>189.792</v>
      </c>
      <c r="M635" s="364">
        <f t="array" ref="M635">Профильные_системы[[#This Row],["0" НДС]]-Профильные_системы[[#This Row],["0" НДС]]*$N$1</f>
        <v>158.16</v>
      </c>
      <c r="Q635">
        <f t="array" ref="Q635">Профильные_системы[[#This Row],[РРЦ Без НДС]]-Профильные_системы[[#This Row],[РРЦ Без НДС]]*$U$1</f>
        <v>180.75</v>
      </c>
      <c r="R635">
        <f t="array" ref="R635">Профильные_системы[[#This Row],[РРЦ с НДС]]-Профильные_системы[[#This Row],[РРЦ с НДС]]*$U$1</f>
        <v>189.792</v>
      </c>
      <c r="S635" s="1">
        <f t="array" ref="S635">Профильные_системы[[#This Row],["0" НДС]]-Профильные_системы[[#This Row],["0" НДС]]*$U$1</f>
        <v>158.16</v>
      </c>
    </row>
    <row r="636" spans="1:19" x14ac:dyDescent="0.25">
      <c r="A636" s="1" t="s">
        <v>270</v>
      </c>
      <c r="B636" s="1" t="s">
        <v>5</v>
      </c>
      <c r="C636" s="1" t="s">
        <v>272</v>
      </c>
      <c r="D636">
        <v>180.75</v>
      </c>
      <c r="E636">
        <v>189.792</v>
      </c>
      <c r="F636">
        <v>158.16</v>
      </c>
      <c r="K636" s="364">
        <f t="array" ref="K636">Профильные_системы[[#This Row],[РРЦ Без НДС]]-Профильные_системы[[#This Row],[РРЦ Без НДС]]*$N$1</f>
        <v>180.75</v>
      </c>
      <c r="L636" s="364">
        <f t="array" ref="L636">Профильные_системы[[#This Row],[РРЦ с НДС]]-Профильные_системы[[#This Row],[РРЦ с НДС]]*$N$1</f>
        <v>189.792</v>
      </c>
      <c r="M636" s="364">
        <f t="array" ref="M636">Профильные_системы[[#This Row],["0" НДС]]-Профильные_системы[[#This Row],["0" НДС]]*$N$1</f>
        <v>158.16</v>
      </c>
      <c r="Q636">
        <f t="array" ref="Q636">Профильные_системы[[#This Row],[РРЦ Без НДС]]-Профильные_системы[[#This Row],[РРЦ Без НДС]]*$U$1</f>
        <v>180.75</v>
      </c>
      <c r="R636">
        <f t="array" ref="R636">Профильные_системы[[#This Row],[РРЦ с НДС]]-Профильные_системы[[#This Row],[РРЦ с НДС]]*$U$1</f>
        <v>189.792</v>
      </c>
      <c r="S636" s="1">
        <f t="array" ref="S636">Профильные_системы[[#This Row],["0" НДС]]-Профильные_системы[[#This Row],["0" НДС]]*$U$1</f>
        <v>158.16</v>
      </c>
    </row>
    <row r="637" spans="1:19" x14ac:dyDescent="0.25">
      <c r="A637" s="1" t="s">
        <v>270</v>
      </c>
      <c r="B637" s="1" t="s">
        <v>18</v>
      </c>
      <c r="C637" s="1" t="s">
        <v>276</v>
      </c>
      <c r="D637">
        <v>180.75</v>
      </c>
      <c r="E637">
        <v>189.792</v>
      </c>
      <c r="F637">
        <v>158.16</v>
      </c>
      <c r="K637" s="364">
        <f t="array" ref="K637">Профильные_системы[[#This Row],[РРЦ Без НДС]]-Профильные_системы[[#This Row],[РРЦ Без НДС]]*$N$1</f>
        <v>180.75</v>
      </c>
      <c r="L637" s="364">
        <f t="array" ref="L637">Профильные_системы[[#This Row],[РРЦ с НДС]]-Профильные_системы[[#This Row],[РРЦ с НДС]]*$N$1</f>
        <v>189.792</v>
      </c>
      <c r="M637" s="364">
        <f t="array" ref="M637">Профильные_системы[[#This Row],["0" НДС]]-Профильные_системы[[#This Row],["0" НДС]]*$N$1</f>
        <v>158.16</v>
      </c>
      <c r="Q637">
        <f t="array" ref="Q637">Профильные_системы[[#This Row],[РРЦ Без НДС]]-Профильные_системы[[#This Row],[РРЦ Без НДС]]*$U$1</f>
        <v>180.75</v>
      </c>
      <c r="R637">
        <f t="array" ref="R637">Профильные_системы[[#This Row],[РРЦ с НДС]]-Профильные_системы[[#This Row],[РРЦ с НДС]]*$U$1</f>
        <v>189.792</v>
      </c>
      <c r="S637" s="1">
        <f t="array" ref="S637">Профильные_системы[[#This Row],["0" НДС]]-Профильные_системы[[#This Row],["0" НДС]]*$U$1</f>
        <v>158.16</v>
      </c>
    </row>
    <row r="638" spans="1:19" x14ac:dyDescent="0.25">
      <c r="A638" s="1" t="s">
        <v>257</v>
      </c>
      <c r="B638" s="1" t="s">
        <v>3</v>
      </c>
      <c r="C638" s="1" t="s">
        <v>261</v>
      </c>
      <c r="D638">
        <v>397.68</v>
      </c>
      <c r="E638">
        <v>417.56400000000002</v>
      </c>
      <c r="F638">
        <v>347.97</v>
      </c>
      <c r="K638" s="364">
        <f t="array" ref="K638">Профильные_системы[[#This Row],[РРЦ Без НДС]]-Профильные_системы[[#This Row],[РРЦ Без НДС]]*$N$1</f>
        <v>397.68</v>
      </c>
      <c r="L638" s="364">
        <f t="array" ref="L638">Профильные_системы[[#This Row],[РРЦ с НДС]]-Профильные_системы[[#This Row],[РРЦ с НДС]]*$N$1</f>
        <v>417.56400000000002</v>
      </c>
      <c r="M638" s="364">
        <f t="array" ref="M638">Профильные_системы[[#This Row],["0" НДС]]-Профильные_системы[[#This Row],["0" НДС]]*$N$1</f>
        <v>347.97</v>
      </c>
      <c r="Q638">
        <f t="array" ref="Q638">Профильные_системы[[#This Row],[РРЦ Без НДС]]-Профильные_системы[[#This Row],[РРЦ Без НДС]]*$U$1</f>
        <v>397.68</v>
      </c>
      <c r="R638">
        <f t="array" ref="R638">Профильные_системы[[#This Row],[РРЦ с НДС]]-Профильные_системы[[#This Row],[РРЦ с НДС]]*$U$1</f>
        <v>417.56400000000002</v>
      </c>
      <c r="S638" s="1">
        <f t="array" ref="S638">Профильные_системы[[#This Row],["0" НДС]]-Профильные_системы[[#This Row],["0" НДС]]*$U$1</f>
        <v>347.97</v>
      </c>
    </row>
    <row r="639" spans="1:19" x14ac:dyDescent="0.25">
      <c r="A639" s="1" t="s">
        <v>257</v>
      </c>
      <c r="B639" s="1" t="s">
        <v>16</v>
      </c>
      <c r="C639" s="1" t="s">
        <v>258</v>
      </c>
      <c r="D639">
        <v>397.68</v>
      </c>
      <c r="E639">
        <v>417.56400000000002</v>
      </c>
      <c r="F639">
        <v>347.97</v>
      </c>
      <c r="K639" s="364">
        <f t="array" ref="K639">Профильные_системы[[#This Row],[РРЦ Без НДС]]-Профильные_системы[[#This Row],[РРЦ Без НДС]]*$N$1</f>
        <v>397.68</v>
      </c>
      <c r="L639" s="364">
        <f t="array" ref="L639">Профильные_системы[[#This Row],[РРЦ с НДС]]-Профильные_системы[[#This Row],[РРЦ с НДС]]*$N$1</f>
        <v>417.56400000000002</v>
      </c>
      <c r="M639" s="364">
        <f t="array" ref="M639">Профильные_системы[[#This Row],["0" НДС]]-Профильные_системы[[#This Row],["0" НДС]]*$N$1</f>
        <v>347.97</v>
      </c>
      <c r="Q639">
        <f t="array" ref="Q639">Профильные_системы[[#This Row],[РРЦ Без НДС]]-Профильные_системы[[#This Row],[РРЦ Без НДС]]*$U$1</f>
        <v>397.68</v>
      </c>
      <c r="R639">
        <f t="array" ref="R639">Профильные_системы[[#This Row],[РРЦ с НДС]]-Профильные_системы[[#This Row],[РРЦ с НДС]]*$U$1</f>
        <v>417.56400000000002</v>
      </c>
      <c r="S639" s="1">
        <f t="array" ref="S639">Профильные_системы[[#This Row],["0" НДС]]-Профильные_системы[[#This Row],["0" НДС]]*$U$1</f>
        <v>347.97</v>
      </c>
    </row>
    <row r="640" spans="1:19" x14ac:dyDescent="0.25">
      <c r="A640" s="1" t="s">
        <v>257</v>
      </c>
      <c r="B640" s="1" t="s">
        <v>11</v>
      </c>
      <c r="C640" s="1" t="s">
        <v>260</v>
      </c>
      <c r="D640">
        <v>397.68</v>
      </c>
      <c r="E640">
        <v>417.56400000000002</v>
      </c>
      <c r="F640">
        <v>347.97</v>
      </c>
      <c r="K640" s="364">
        <f t="array" ref="K640">Профильные_системы[[#This Row],[РРЦ Без НДС]]-Профильные_системы[[#This Row],[РРЦ Без НДС]]*$N$1</f>
        <v>397.68</v>
      </c>
      <c r="L640" s="364">
        <f t="array" ref="L640">Профильные_системы[[#This Row],[РРЦ с НДС]]-Профильные_системы[[#This Row],[РРЦ с НДС]]*$N$1</f>
        <v>417.56400000000002</v>
      </c>
      <c r="M640" s="364">
        <f t="array" ref="M640">Профильные_системы[[#This Row],["0" НДС]]-Профильные_системы[[#This Row],["0" НДС]]*$N$1</f>
        <v>347.97</v>
      </c>
      <c r="Q640">
        <f t="array" ref="Q640">Профильные_системы[[#This Row],[РРЦ Без НДС]]-Профильные_системы[[#This Row],[РРЦ Без НДС]]*$U$1</f>
        <v>397.68</v>
      </c>
      <c r="R640">
        <f t="array" ref="R640">Профильные_системы[[#This Row],[РРЦ с НДС]]-Профильные_системы[[#This Row],[РРЦ с НДС]]*$U$1</f>
        <v>417.56400000000002</v>
      </c>
      <c r="S640" s="1">
        <f t="array" ref="S640">Профильные_системы[[#This Row],["0" НДС]]-Профильные_системы[[#This Row],["0" НДС]]*$U$1</f>
        <v>347.97</v>
      </c>
    </row>
    <row r="641" spans="1:19" x14ac:dyDescent="0.25">
      <c r="A641" s="1" t="s">
        <v>257</v>
      </c>
      <c r="B641" s="1" t="s">
        <v>9</v>
      </c>
      <c r="C641" s="1" t="s">
        <v>259</v>
      </c>
      <c r="D641">
        <v>397.68</v>
      </c>
      <c r="E641">
        <v>417.56400000000002</v>
      </c>
      <c r="F641">
        <v>347.97</v>
      </c>
      <c r="K641" s="364">
        <f t="array" ref="K641">Профильные_системы[[#This Row],[РРЦ Без НДС]]-Профильные_системы[[#This Row],[РРЦ Без НДС]]*$N$1</f>
        <v>397.68</v>
      </c>
      <c r="L641" s="364">
        <f t="array" ref="L641">Профильные_системы[[#This Row],[РРЦ с НДС]]-Профильные_системы[[#This Row],[РРЦ с НДС]]*$N$1</f>
        <v>417.56400000000002</v>
      </c>
      <c r="M641" s="364">
        <f t="array" ref="M641">Профильные_системы[[#This Row],["0" НДС]]-Профильные_системы[[#This Row],["0" НДС]]*$N$1</f>
        <v>347.97</v>
      </c>
      <c r="Q641">
        <f t="array" ref="Q641">Профильные_системы[[#This Row],[РРЦ Без НДС]]-Профильные_системы[[#This Row],[РРЦ Без НДС]]*$U$1</f>
        <v>397.68</v>
      </c>
      <c r="R641">
        <f t="array" ref="R641">Профильные_системы[[#This Row],[РРЦ с НДС]]-Профильные_системы[[#This Row],[РРЦ с НДС]]*$U$1</f>
        <v>417.56400000000002</v>
      </c>
      <c r="S641" s="1">
        <f t="array" ref="S641">Профильные_системы[[#This Row],["0" НДС]]-Профильные_системы[[#This Row],["0" НДС]]*$U$1</f>
        <v>347.97</v>
      </c>
    </row>
    <row r="642" spans="1:19" x14ac:dyDescent="0.25">
      <c r="A642" s="1" t="s">
        <v>257</v>
      </c>
      <c r="B642" s="1" t="s">
        <v>5</v>
      </c>
      <c r="C642" s="1" t="s">
        <v>262</v>
      </c>
      <c r="D642">
        <v>397.68</v>
      </c>
      <c r="E642">
        <v>417.56400000000002</v>
      </c>
      <c r="F642">
        <v>347.97</v>
      </c>
      <c r="K642" s="364">
        <f t="array" ref="K642">Профильные_системы[[#This Row],[РРЦ Без НДС]]-Профильные_системы[[#This Row],[РРЦ Без НДС]]*$N$1</f>
        <v>397.68</v>
      </c>
      <c r="L642" s="364">
        <f t="array" ref="L642">Профильные_системы[[#This Row],[РРЦ с НДС]]-Профильные_системы[[#This Row],[РРЦ с НДС]]*$N$1</f>
        <v>417.56400000000002</v>
      </c>
      <c r="M642" s="364">
        <f t="array" ref="M642">Профильные_системы[[#This Row],["0" НДС]]-Профильные_системы[[#This Row],["0" НДС]]*$N$1</f>
        <v>347.97</v>
      </c>
      <c r="Q642">
        <f t="array" ref="Q642">Профильные_системы[[#This Row],[РРЦ Без НДС]]-Профильные_системы[[#This Row],[РРЦ Без НДС]]*$U$1</f>
        <v>397.68</v>
      </c>
      <c r="R642">
        <f t="array" ref="R642">Профильные_системы[[#This Row],[РРЦ с НДС]]-Профильные_системы[[#This Row],[РРЦ с НДС]]*$U$1</f>
        <v>417.56400000000002</v>
      </c>
      <c r="S642" s="1">
        <f t="array" ref="S642">Профильные_системы[[#This Row],["0" НДС]]-Профильные_системы[[#This Row],["0" НДС]]*$U$1</f>
        <v>347.97</v>
      </c>
    </row>
    <row r="643" spans="1:19" x14ac:dyDescent="0.25">
      <c r="A643" s="1" t="s">
        <v>257</v>
      </c>
      <c r="B643" s="1" t="s">
        <v>18</v>
      </c>
      <c r="C643" s="1" t="s">
        <v>263</v>
      </c>
      <c r="D643">
        <v>397.68</v>
      </c>
      <c r="E643">
        <v>417.56400000000002</v>
      </c>
      <c r="F643">
        <v>347.97</v>
      </c>
      <c r="K643" s="364">
        <f t="array" ref="K643">Профильные_системы[[#This Row],[РРЦ Без НДС]]-Профильные_системы[[#This Row],[РРЦ Без НДС]]*$N$1</f>
        <v>397.68</v>
      </c>
      <c r="L643" s="364">
        <f t="array" ref="L643">Профильные_системы[[#This Row],[РРЦ с НДС]]-Профильные_системы[[#This Row],[РРЦ с НДС]]*$N$1</f>
        <v>417.56400000000002</v>
      </c>
      <c r="M643" s="364">
        <f t="array" ref="M643">Профильные_системы[[#This Row],["0" НДС]]-Профильные_системы[[#This Row],["0" НДС]]*$N$1</f>
        <v>347.97</v>
      </c>
      <c r="Q643">
        <f t="array" ref="Q643">Профильные_системы[[#This Row],[РРЦ Без НДС]]-Профильные_системы[[#This Row],[РРЦ Без НДС]]*$U$1</f>
        <v>397.68</v>
      </c>
      <c r="R643">
        <f t="array" ref="R643">Профильные_системы[[#This Row],[РРЦ с НДС]]-Профильные_системы[[#This Row],[РРЦ с НДС]]*$U$1</f>
        <v>417.56400000000002</v>
      </c>
      <c r="S643" s="1">
        <f t="array" ref="S643">Профильные_системы[[#This Row],["0" НДС]]-Профильные_системы[[#This Row],["0" НДС]]*$U$1</f>
        <v>347.97</v>
      </c>
    </row>
    <row r="644" spans="1:19" x14ac:dyDescent="0.25">
      <c r="A644" s="1" t="s">
        <v>277</v>
      </c>
      <c r="B644" s="1" t="s">
        <v>3</v>
      </c>
      <c r="C644" s="1" t="s">
        <v>278</v>
      </c>
      <c r="D644">
        <v>83.54</v>
      </c>
      <c r="E644">
        <v>87.72</v>
      </c>
      <c r="F644">
        <v>73.099999999999994</v>
      </c>
      <c r="K644" s="364">
        <f t="array" ref="K644">Профильные_системы[[#This Row],[РРЦ Без НДС]]-Профильные_системы[[#This Row],[РРЦ Без НДС]]*$N$1</f>
        <v>83.54</v>
      </c>
      <c r="L644" s="364">
        <f t="array" ref="L644">Профильные_системы[[#This Row],[РРЦ с НДС]]-Профильные_системы[[#This Row],[РРЦ с НДС]]*$N$1</f>
        <v>87.72</v>
      </c>
      <c r="M644" s="364">
        <f t="array" ref="M644">Профильные_системы[[#This Row],["0" НДС]]-Профильные_системы[[#This Row],["0" НДС]]*$N$1</f>
        <v>73.099999999999994</v>
      </c>
      <c r="Q644">
        <f t="array" ref="Q644">Профильные_системы[[#This Row],[РРЦ Без НДС]]-Профильные_системы[[#This Row],[РРЦ Без НДС]]*$U$1</f>
        <v>83.54</v>
      </c>
      <c r="R644">
        <f t="array" ref="R644">Профильные_системы[[#This Row],[РРЦ с НДС]]-Профильные_системы[[#This Row],[РРЦ с НДС]]*$U$1</f>
        <v>87.72</v>
      </c>
      <c r="S644" s="1">
        <f t="array" ref="S644">Профильные_системы[[#This Row],["0" НДС]]-Профильные_системы[[#This Row],["0" НДС]]*$U$1</f>
        <v>73.099999999999994</v>
      </c>
    </row>
    <row r="645" spans="1:19" x14ac:dyDescent="0.25">
      <c r="A645" s="1" t="s">
        <v>277</v>
      </c>
      <c r="B645" s="1" t="s">
        <v>16</v>
      </c>
      <c r="C645" s="1" t="s">
        <v>279</v>
      </c>
      <c r="D645">
        <v>83.54</v>
      </c>
      <c r="E645">
        <v>87.72</v>
      </c>
      <c r="F645">
        <v>73.099999999999994</v>
      </c>
      <c r="K645" s="364">
        <f t="array" ref="K645">Профильные_системы[[#This Row],[РРЦ Без НДС]]-Профильные_системы[[#This Row],[РРЦ Без НДС]]*$N$1</f>
        <v>83.54</v>
      </c>
      <c r="L645" s="364">
        <f t="array" ref="L645">Профильные_системы[[#This Row],[РРЦ с НДС]]-Профильные_системы[[#This Row],[РРЦ с НДС]]*$N$1</f>
        <v>87.72</v>
      </c>
      <c r="M645" s="364">
        <f t="array" ref="M645">Профильные_системы[[#This Row],["0" НДС]]-Профильные_системы[[#This Row],["0" НДС]]*$N$1</f>
        <v>73.099999999999994</v>
      </c>
      <c r="Q645">
        <f t="array" ref="Q645">Профильные_системы[[#This Row],[РРЦ Без НДС]]-Профильные_системы[[#This Row],[РРЦ Без НДС]]*$U$1</f>
        <v>83.54</v>
      </c>
      <c r="R645">
        <f t="array" ref="R645">Профильные_системы[[#This Row],[РРЦ с НДС]]-Профильные_системы[[#This Row],[РРЦ с НДС]]*$U$1</f>
        <v>87.72</v>
      </c>
      <c r="S645" s="1">
        <f t="array" ref="S645">Профильные_системы[[#This Row],["0" НДС]]-Профильные_системы[[#This Row],["0" НДС]]*$U$1</f>
        <v>73.099999999999994</v>
      </c>
    </row>
    <row r="646" spans="1:19" x14ac:dyDescent="0.25">
      <c r="A646" s="1" t="s">
        <v>277</v>
      </c>
      <c r="B646" s="1" t="s">
        <v>11</v>
      </c>
      <c r="C646" s="1" t="s">
        <v>280</v>
      </c>
      <c r="D646">
        <v>83.54</v>
      </c>
      <c r="E646">
        <v>87.72</v>
      </c>
      <c r="F646">
        <v>73.099999999999994</v>
      </c>
      <c r="K646" s="364">
        <f t="array" ref="K646">Профильные_системы[[#This Row],[РРЦ Без НДС]]-Профильные_системы[[#This Row],[РРЦ Без НДС]]*$N$1</f>
        <v>83.54</v>
      </c>
      <c r="L646" s="364">
        <f t="array" ref="L646">Профильные_системы[[#This Row],[РРЦ с НДС]]-Профильные_системы[[#This Row],[РРЦ с НДС]]*$N$1</f>
        <v>87.72</v>
      </c>
      <c r="M646" s="364">
        <f t="array" ref="M646">Профильные_системы[[#This Row],["0" НДС]]-Профильные_системы[[#This Row],["0" НДС]]*$N$1</f>
        <v>73.099999999999994</v>
      </c>
      <c r="Q646">
        <f t="array" ref="Q646">Профильные_системы[[#This Row],[РРЦ Без НДС]]-Профильные_системы[[#This Row],[РРЦ Без НДС]]*$U$1</f>
        <v>83.54</v>
      </c>
      <c r="R646">
        <f t="array" ref="R646">Профильные_системы[[#This Row],[РРЦ с НДС]]-Профильные_системы[[#This Row],[РРЦ с НДС]]*$U$1</f>
        <v>87.72</v>
      </c>
      <c r="S646" s="1">
        <f t="array" ref="S646">Профильные_системы[[#This Row],["0" НДС]]-Профильные_системы[[#This Row],["0" НДС]]*$U$1</f>
        <v>73.099999999999994</v>
      </c>
    </row>
    <row r="647" spans="1:19" x14ac:dyDescent="0.25">
      <c r="A647" s="1" t="s">
        <v>277</v>
      </c>
      <c r="B647" s="1" t="s">
        <v>9</v>
      </c>
      <c r="C647" s="1" t="s">
        <v>282</v>
      </c>
      <c r="D647">
        <v>83.54</v>
      </c>
      <c r="E647">
        <v>87.72</v>
      </c>
      <c r="F647">
        <v>73.099999999999994</v>
      </c>
      <c r="K647" s="364">
        <f t="array" ref="K647">Профильные_системы[[#This Row],[РРЦ Без НДС]]-Профильные_системы[[#This Row],[РРЦ Без НДС]]*$N$1</f>
        <v>83.54</v>
      </c>
      <c r="L647" s="364">
        <f t="array" ref="L647">Профильные_системы[[#This Row],[РРЦ с НДС]]-Профильные_системы[[#This Row],[РРЦ с НДС]]*$N$1</f>
        <v>87.72</v>
      </c>
      <c r="M647" s="364">
        <f t="array" ref="M647">Профильные_системы[[#This Row],["0" НДС]]-Профильные_системы[[#This Row],["0" НДС]]*$N$1</f>
        <v>73.099999999999994</v>
      </c>
      <c r="Q647">
        <f t="array" ref="Q647">Профильные_системы[[#This Row],[РРЦ Без НДС]]-Профильные_системы[[#This Row],[РРЦ Без НДС]]*$U$1</f>
        <v>83.54</v>
      </c>
      <c r="R647">
        <f t="array" ref="R647">Профильные_системы[[#This Row],[РРЦ с НДС]]-Профильные_системы[[#This Row],[РРЦ с НДС]]*$U$1</f>
        <v>87.72</v>
      </c>
      <c r="S647" s="1">
        <f t="array" ref="S647">Профильные_системы[[#This Row],["0" НДС]]-Профильные_системы[[#This Row],["0" НДС]]*$U$1</f>
        <v>73.099999999999994</v>
      </c>
    </row>
    <row r="648" spans="1:19" x14ac:dyDescent="0.25">
      <c r="A648" s="1" t="s">
        <v>277</v>
      </c>
      <c r="B648" s="1" t="s">
        <v>5</v>
      </c>
      <c r="C648" s="1" t="s">
        <v>281</v>
      </c>
      <c r="D648">
        <v>83.54</v>
      </c>
      <c r="E648">
        <v>87.72</v>
      </c>
      <c r="F648">
        <v>73.099999999999994</v>
      </c>
      <c r="K648" s="364">
        <f t="array" ref="K648">Профильные_системы[[#This Row],[РРЦ Без НДС]]-Профильные_системы[[#This Row],[РРЦ Без НДС]]*$N$1</f>
        <v>83.54</v>
      </c>
      <c r="L648" s="364">
        <f t="array" ref="L648">Профильные_системы[[#This Row],[РРЦ с НДС]]-Профильные_системы[[#This Row],[РРЦ с НДС]]*$N$1</f>
        <v>87.72</v>
      </c>
      <c r="M648" s="364">
        <f t="array" ref="M648">Профильные_системы[[#This Row],["0" НДС]]-Профильные_системы[[#This Row],["0" НДС]]*$N$1</f>
        <v>73.099999999999994</v>
      </c>
      <c r="Q648">
        <f t="array" ref="Q648">Профильные_системы[[#This Row],[РРЦ Без НДС]]-Профильные_системы[[#This Row],[РРЦ Без НДС]]*$U$1</f>
        <v>83.54</v>
      </c>
      <c r="R648">
        <f t="array" ref="R648">Профильные_системы[[#This Row],[РРЦ с НДС]]-Профильные_системы[[#This Row],[РРЦ с НДС]]*$U$1</f>
        <v>87.72</v>
      </c>
      <c r="S648" s="1">
        <f t="array" ref="S648">Профильные_системы[[#This Row],["0" НДС]]-Профильные_системы[[#This Row],["0" НДС]]*$U$1</f>
        <v>73.099999999999994</v>
      </c>
    </row>
    <row r="649" spans="1:19" x14ac:dyDescent="0.25">
      <c r="A649" s="1" t="s">
        <v>277</v>
      </c>
      <c r="B649" s="1" t="s">
        <v>18</v>
      </c>
      <c r="C649" s="1" t="s">
        <v>283</v>
      </c>
      <c r="D649">
        <v>83.54</v>
      </c>
      <c r="E649">
        <v>87.72</v>
      </c>
      <c r="F649">
        <v>73.099999999999994</v>
      </c>
      <c r="K649" s="364">
        <f t="array" ref="K649">Профильные_системы[[#This Row],[РРЦ Без НДС]]-Профильные_системы[[#This Row],[РРЦ Без НДС]]*$N$1</f>
        <v>83.54</v>
      </c>
      <c r="L649" s="364">
        <f t="array" ref="L649">Профильные_системы[[#This Row],[РРЦ с НДС]]-Профильные_системы[[#This Row],[РРЦ с НДС]]*$N$1</f>
        <v>87.72</v>
      </c>
      <c r="M649" s="364">
        <f t="array" ref="M649">Профильные_системы[[#This Row],["0" НДС]]-Профильные_системы[[#This Row],["0" НДС]]*$N$1</f>
        <v>73.099999999999994</v>
      </c>
      <c r="Q649">
        <f t="array" ref="Q649">Профильные_системы[[#This Row],[РРЦ Без НДС]]-Профильные_системы[[#This Row],[РРЦ Без НДС]]*$U$1</f>
        <v>83.54</v>
      </c>
      <c r="R649">
        <f t="array" ref="R649">Профильные_системы[[#This Row],[РРЦ с НДС]]-Профильные_системы[[#This Row],[РРЦ с НДС]]*$U$1</f>
        <v>87.72</v>
      </c>
      <c r="S649" s="1">
        <f t="array" ref="S649">Профильные_системы[[#This Row],["0" НДС]]-Профильные_системы[[#This Row],["0" НДС]]*$U$1</f>
        <v>73.099999999999994</v>
      </c>
    </row>
    <row r="650" spans="1:19" x14ac:dyDescent="0.25">
      <c r="A650" s="1" t="s">
        <v>264</v>
      </c>
      <c r="B650" s="1" t="s">
        <v>3</v>
      </c>
      <c r="C650" s="1" t="s">
        <v>267</v>
      </c>
      <c r="D650">
        <v>12.6</v>
      </c>
      <c r="E650">
        <v>13.235999999999999</v>
      </c>
      <c r="F650">
        <v>11.03</v>
      </c>
      <c r="K650" s="364">
        <f t="array" ref="K650">Профильные_системы[[#This Row],[РРЦ Без НДС]]-Профильные_системы[[#This Row],[РРЦ Без НДС]]*$N$1</f>
        <v>12.6</v>
      </c>
      <c r="L650" s="364">
        <f t="array" ref="L650">Профильные_системы[[#This Row],[РРЦ с НДС]]-Профильные_системы[[#This Row],[РРЦ с НДС]]*$N$1</f>
        <v>13.235999999999999</v>
      </c>
      <c r="M650" s="364">
        <f t="array" ref="M650">Профильные_системы[[#This Row],["0" НДС]]-Профильные_системы[[#This Row],["0" НДС]]*$N$1</f>
        <v>11.03</v>
      </c>
      <c r="Q650">
        <f t="array" ref="Q650">Профильные_системы[[#This Row],[РРЦ Без НДС]]-Профильные_системы[[#This Row],[РРЦ Без НДС]]*$U$1</f>
        <v>12.6</v>
      </c>
      <c r="R650">
        <f t="array" ref="R650">Профильные_системы[[#This Row],[РРЦ с НДС]]-Профильные_системы[[#This Row],[РРЦ с НДС]]*$U$1</f>
        <v>13.235999999999999</v>
      </c>
      <c r="S650" s="1">
        <f t="array" ref="S650">Профильные_системы[[#This Row],["0" НДС]]-Профильные_системы[[#This Row],["0" НДС]]*$U$1</f>
        <v>11.03</v>
      </c>
    </row>
    <row r="651" spans="1:19" x14ac:dyDescent="0.25">
      <c r="A651" s="1" t="s">
        <v>264</v>
      </c>
      <c r="B651" s="1" t="s">
        <v>16</v>
      </c>
      <c r="C651" s="1" t="s">
        <v>265</v>
      </c>
      <c r="D651">
        <v>12.6</v>
      </c>
      <c r="E651">
        <v>13.235999999999999</v>
      </c>
      <c r="F651">
        <v>11.03</v>
      </c>
      <c r="K651" s="364">
        <f t="array" ref="K651">Профильные_системы[[#This Row],[РРЦ Без НДС]]-Профильные_системы[[#This Row],[РРЦ Без НДС]]*$N$1</f>
        <v>12.6</v>
      </c>
      <c r="L651" s="364">
        <f t="array" ref="L651">Профильные_системы[[#This Row],[РРЦ с НДС]]-Профильные_системы[[#This Row],[РРЦ с НДС]]*$N$1</f>
        <v>13.235999999999999</v>
      </c>
      <c r="M651" s="364">
        <f t="array" ref="M651">Профильные_системы[[#This Row],["0" НДС]]-Профильные_системы[[#This Row],["0" НДС]]*$N$1</f>
        <v>11.03</v>
      </c>
      <c r="Q651">
        <f t="array" ref="Q651">Профильные_системы[[#This Row],[РРЦ Без НДС]]-Профильные_системы[[#This Row],[РРЦ Без НДС]]*$U$1</f>
        <v>12.6</v>
      </c>
      <c r="R651">
        <f t="array" ref="R651">Профильные_системы[[#This Row],[РРЦ с НДС]]-Профильные_системы[[#This Row],[РРЦ с НДС]]*$U$1</f>
        <v>13.235999999999999</v>
      </c>
      <c r="S651" s="1">
        <f t="array" ref="S651">Профильные_системы[[#This Row],["0" НДС]]-Профильные_системы[[#This Row],["0" НДС]]*$U$1</f>
        <v>11.03</v>
      </c>
    </row>
    <row r="652" spans="1:19" x14ac:dyDescent="0.25">
      <c r="A652" s="1" t="s">
        <v>264</v>
      </c>
      <c r="B652" s="1" t="s">
        <v>11</v>
      </c>
      <c r="C652" s="1" t="s">
        <v>268</v>
      </c>
      <c r="D652">
        <v>12.6</v>
      </c>
      <c r="E652">
        <v>13.235999999999999</v>
      </c>
      <c r="F652">
        <v>11.03</v>
      </c>
      <c r="K652" s="364">
        <f t="array" ref="K652">Профильные_системы[[#This Row],[РРЦ Без НДС]]-Профильные_системы[[#This Row],[РРЦ Без НДС]]*$N$1</f>
        <v>12.6</v>
      </c>
      <c r="L652" s="364">
        <f t="array" ref="L652">Профильные_системы[[#This Row],[РРЦ с НДС]]-Профильные_системы[[#This Row],[РРЦ с НДС]]*$N$1</f>
        <v>13.235999999999999</v>
      </c>
      <c r="M652" s="364">
        <f t="array" ref="M652">Профильные_системы[[#This Row],["0" НДС]]-Профильные_системы[[#This Row],["0" НДС]]*$N$1</f>
        <v>11.03</v>
      </c>
      <c r="Q652">
        <f t="array" ref="Q652">Профильные_системы[[#This Row],[РРЦ Без НДС]]-Профильные_системы[[#This Row],[РРЦ Без НДС]]*$U$1</f>
        <v>12.6</v>
      </c>
      <c r="R652">
        <f t="array" ref="R652">Профильные_системы[[#This Row],[РРЦ с НДС]]-Профильные_системы[[#This Row],[РРЦ с НДС]]*$U$1</f>
        <v>13.235999999999999</v>
      </c>
      <c r="S652" s="1">
        <f t="array" ref="S652">Профильные_системы[[#This Row],["0" НДС]]-Профильные_системы[[#This Row],["0" НДС]]*$U$1</f>
        <v>11.03</v>
      </c>
    </row>
    <row r="653" spans="1:19" x14ac:dyDescent="0.25">
      <c r="A653" s="1" t="s">
        <v>264</v>
      </c>
      <c r="B653" s="1" t="s">
        <v>9</v>
      </c>
      <c r="C653" s="1" t="s">
        <v>266</v>
      </c>
      <c r="D653">
        <v>12.6</v>
      </c>
      <c r="E653">
        <v>13.235999999999999</v>
      </c>
      <c r="F653">
        <v>11.03</v>
      </c>
      <c r="K653" s="364">
        <f t="array" ref="K653">Профильные_системы[[#This Row],[РРЦ Без НДС]]-Профильные_системы[[#This Row],[РРЦ Без НДС]]*$N$1</f>
        <v>12.6</v>
      </c>
      <c r="L653" s="364">
        <f t="array" ref="L653">Профильные_системы[[#This Row],[РРЦ с НДС]]-Профильные_системы[[#This Row],[РРЦ с НДС]]*$N$1</f>
        <v>13.235999999999999</v>
      </c>
      <c r="M653" s="364">
        <f t="array" ref="M653">Профильные_системы[[#This Row],["0" НДС]]-Профильные_системы[[#This Row],["0" НДС]]*$N$1</f>
        <v>11.03</v>
      </c>
      <c r="Q653">
        <f t="array" ref="Q653">Профильные_системы[[#This Row],[РРЦ Без НДС]]-Профильные_системы[[#This Row],[РРЦ Без НДС]]*$U$1</f>
        <v>12.6</v>
      </c>
      <c r="R653">
        <f t="array" ref="R653">Профильные_системы[[#This Row],[РРЦ с НДС]]-Профильные_системы[[#This Row],[РРЦ с НДС]]*$U$1</f>
        <v>13.235999999999999</v>
      </c>
      <c r="S653" s="1">
        <f t="array" ref="S653">Профильные_системы[[#This Row],["0" НДС]]-Профильные_системы[[#This Row],["0" НДС]]*$U$1</f>
        <v>11.03</v>
      </c>
    </row>
    <row r="654" spans="1:19" x14ac:dyDescent="0.25">
      <c r="A654" s="1" t="s">
        <v>264</v>
      </c>
      <c r="B654" s="1" t="s">
        <v>5</v>
      </c>
      <c r="C654" s="1" t="s">
        <v>269</v>
      </c>
      <c r="D654">
        <v>12.6</v>
      </c>
      <c r="E654">
        <v>13.235999999999999</v>
      </c>
      <c r="F654">
        <v>11.03</v>
      </c>
      <c r="K654" s="364">
        <f t="array" ref="K654">Профильные_системы[[#This Row],[РРЦ Без НДС]]-Профильные_системы[[#This Row],[РРЦ Без НДС]]*$N$1</f>
        <v>12.6</v>
      </c>
      <c r="L654" s="364">
        <f t="array" ref="L654">Профильные_системы[[#This Row],[РРЦ с НДС]]-Профильные_системы[[#This Row],[РРЦ с НДС]]*$N$1</f>
        <v>13.235999999999999</v>
      </c>
      <c r="M654" s="364">
        <f t="array" ref="M654">Профильные_системы[[#This Row],["0" НДС]]-Профильные_системы[[#This Row],["0" НДС]]*$N$1</f>
        <v>11.03</v>
      </c>
      <c r="Q654">
        <f t="array" ref="Q654">Профильные_системы[[#This Row],[РРЦ Без НДС]]-Профильные_системы[[#This Row],[РРЦ Без НДС]]*$U$1</f>
        <v>12.6</v>
      </c>
      <c r="R654">
        <f t="array" ref="R654">Профильные_системы[[#This Row],[РРЦ с НДС]]-Профильные_системы[[#This Row],[РРЦ с НДС]]*$U$1</f>
        <v>13.235999999999999</v>
      </c>
      <c r="S654" s="1">
        <f t="array" ref="S654">Профильные_системы[[#This Row],["0" НДС]]-Профильные_системы[[#This Row],["0" НДС]]*$U$1</f>
        <v>11.03</v>
      </c>
    </row>
    <row r="655" spans="1:19" x14ac:dyDescent="0.25">
      <c r="A655" s="1" t="s">
        <v>252</v>
      </c>
      <c r="B655" s="1" t="s">
        <v>3</v>
      </c>
      <c r="C655" s="1" t="s">
        <v>255</v>
      </c>
      <c r="D655">
        <v>69.17</v>
      </c>
      <c r="E655">
        <v>72.624000000000009</v>
      </c>
      <c r="F655">
        <v>60.52</v>
      </c>
      <c r="K655" s="364">
        <f t="array" ref="K655">Профильные_системы[[#This Row],[РРЦ Без НДС]]-Профильные_системы[[#This Row],[РРЦ Без НДС]]*$N$1</f>
        <v>69.17</v>
      </c>
      <c r="L655" s="364">
        <f t="array" ref="L655">Профильные_системы[[#This Row],[РРЦ с НДС]]-Профильные_системы[[#This Row],[РРЦ с НДС]]*$N$1</f>
        <v>72.624000000000009</v>
      </c>
      <c r="M655" s="364">
        <f t="array" ref="M655">Профильные_системы[[#This Row],["0" НДС]]-Профильные_системы[[#This Row],["0" НДС]]*$N$1</f>
        <v>60.52</v>
      </c>
      <c r="Q655">
        <f t="array" ref="Q655">Профильные_системы[[#This Row],[РРЦ Без НДС]]-Профильные_системы[[#This Row],[РРЦ Без НДС]]*$U$1</f>
        <v>69.17</v>
      </c>
      <c r="R655">
        <f t="array" ref="R655">Профильные_системы[[#This Row],[РРЦ с НДС]]-Профильные_системы[[#This Row],[РРЦ с НДС]]*$U$1</f>
        <v>72.624000000000009</v>
      </c>
      <c r="S655" s="1">
        <f t="array" ref="S655">Профильные_системы[[#This Row],["0" НДС]]-Профильные_системы[[#This Row],["0" НДС]]*$U$1</f>
        <v>60.52</v>
      </c>
    </row>
    <row r="656" spans="1:19" x14ac:dyDescent="0.25">
      <c r="A656" s="1" t="s">
        <v>252</v>
      </c>
      <c r="B656" s="1" t="s">
        <v>16</v>
      </c>
      <c r="C656" s="1" t="s">
        <v>253</v>
      </c>
      <c r="D656">
        <v>69.17</v>
      </c>
      <c r="E656">
        <v>72.624000000000009</v>
      </c>
      <c r="F656">
        <v>60.52</v>
      </c>
      <c r="K656" s="364">
        <f t="array" ref="K656">Профильные_системы[[#This Row],[РРЦ Без НДС]]-Профильные_системы[[#This Row],[РРЦ Без НДС]]*$N$1</f>
        <v>69.17</v>
      </c>
      <c r="L656" s="364">
        <f t="array" ref="L656">Профильные_системы[[#This Row],[РРЦ с НДС]]-Профильные_системы[[#This Row],[РРЦ с НДС]]*$N$1</f>
        <v>72.624000000000009</v>
      </c>
      <c r="M656" s="364">
        <f t="array" ref="M656">Профильные_системы[[#This Row],["0" НДС]]-Профильные_системы[[#This Row],["0" НДС]]*$N$1</f>
        <v>60.52</v>
      </c>
      <c r="Q656">
        <f t="array" ref="Q656">Профильные_системы[[#This Row],[РРЦ Без НДС]]-Профильные_системы[[#This Row],[РРЦ Без НДС]]*$U$1</f>
        <v>69.17</v>
      </c>
      <c r="R656">
        <f t="array" ref="R656">Профильные_системы[[#This Row],[РРЦ с НДС]]-Профильные_системы[[#This Row],[РРЦ с НДС]]*$U$1</f>
        <v>72.624000000000009</v>
      </c>
      <c r="S656" s="1">
        <f t="array" ref="S656">Профильные_системы[[#This Row],["0" НДС]]-Профильные_системы[[#This Row],["0" НДС]]*$U$1</f>
        <v>60.52</v>
      </c>
    </row>
    <row r="657" spans="1:19" x14ac:dyDescent="0.25">
      <c r="A657" s="1" t="s">
        <v>252</v>
      </c>
      <c r="B657" s="1" t="s">
        <v>11</v>
      </c>
      <c r="C657" s="1" t="s">
        <v>254</v>
      </c>
      <c r="D657">
        <v>69.17</v>
      </c>
      <c r="E657">
        <v>72.624000000000009</v>
      </c>
      <c r="F657">
        <v>60.52</v>
      </c>
      <c r="K657" s="364">
        <f t="array" ref="K657">Профильные_системы[[#This Row],[РРЦ Без НДС]]-Профильные_системы[[#This Row],[РРЦ Без НДС]]*$N$1</f>
        <v>69.17</v>
      </c>
      <c r="L657" s="364">
        <f t="array" ref="L657">Профильные_системы[[#This Row],[РРЦ с НДС]]-Профильные_системы[[#This Row],[РРЦ с НДС]]*$N$1</f>
        <v>72.624000000000009</v>
      </c>
      <c r="M657" s="364">
        <f t="array" ref="M657">Профильные_системы[[#This Row],["0" НДС]]-Профильные_системы[[#This Row],["0" НДС]]*$N$1</f>
        <v>60.52</v>
      </c>
      <c r="Q657">
        <f t="array" ref="Q657">Профильные_системы[[#This Row],[РРЦ Без НДС]]-Профильные_системы[[#This Row],[РРЦ Без НДС]]*$U$1</f>
        <v>69.17</v>
      </c>
      <c r="R657">
        <f t="array" ref="R657">Профильные_системы[[#This Row],[РРЦ с НДС]]-Профильные_системы[[#This Row],[РРЦ с НДС]]*$U$1</f>
        <v>72.624000000000009</v>
      </c>
      <c r="S657" s="1">
        <f t="array" ref="S657">Профильные_системы[[#This Row],["0" НДС]]-Профильные_системы[[#This Row],["0" НДС]]*$U$1</f>
        <v>60.52</v>
      </c>
    </row>
    <row r="658" spans="1:19" x14ac:dyDescent="0.25">
      <c r="A658" s="1" t="s">
        <v>252</v>
      </c>
      <c r="B658" s="1" t="s">
        <v>9</v>
      </c>
      <c r="C658" s="1" t="s">
        <v>256</v>
      </c>
      <c r="D658">
        <v>69.17</v>
      </c>
      <c r="E658">
        <v>72.624000000000009</v>
      </c>
      <c r="F658">
        <v>60.52</v>
      </c>
      <c r="K658" s="364">
        <f t="array" ref="K658">Профильные_системы[[#This Row],[РРЦ Без НДС]]-Профильные_системы[[#This Row],[РРЦ Без НДС]]*$N$1</f>
        <v>69.17</v>
      </c>
      <c r="L658" s="364">
        <f t="array" ref="L658">Профильные_системы[[#This Row],[РРЦ с НДС]]-Профильные_системы[[#This Row],[РРЦ с НДС]]*$N$1</f>
        <v>72.624000000000009</v>
      </c>
      <c r="M658" s="364">
        <f t="array" ref="M658">Профильные_системы[[#This Row],["0" НДС]]-Профильные_системы[[#This Row],["0" НДС]]*$N$1</f>
        <v>60.52</v>
      </c>
      <c r="Q658">
        <f t="array" ref="Q658">Профильные_системы[[#This Row],[РРЦ Без НДС]]-Профильные_системы[[#This Row],[РРЦ Без НДС]]*$U$1</f>
        <v>69.17</v>
      </c>
      <c r="R658">
        <f t="array" ref="R658">Профильные_системы[[#This Row],[РРЦ с НДС]]-Профильные_системы[[#This Row],[РРЦ с НДС]]*$U$1</f>
        <v>72.624000000000009</v>
      </c>
      <c r="S658" s="1">
        <f t="array" ref="S658">Профильные_системы[[#This Row],["0" НДС]]-Профильные_системы[[#This Row],["0" НДС]]*$U$1</f>
        <v>60.52</v>
      </c>
    </row>
    <row r="659" spans="1:19" x14ac:dyDescent="0.25">
      <c r="A659" s="1" t="s">
        <v>284</v>
      </c>
      <c r="B659" s="1" t="s">
        <v>3</v>
      </c>
      <c r="C659" s="1" t="s">
        <v>287</v>
      </c>
      <c r="D659">
        <v>9.43</v>
      </c>
      <c r="E659">
        <v>9.9</v>
      </c>
      <c r="F659">
        <v>8.25</v>
      </c>
      <c r="K659" s="364">
        <f t="array" ref="K659">Профильные_системы[[#This Row],[РРЦ Без НДС]]-Профильные_системы[[#This Row],[РРЦ Без НДС]]*$N$1</f>
        <v>9.43</v>
      </c>
      <c r="L659" s="364">
        <f t="array" ref="L659">Профильные_системы[[#This Row],[РРЦ с НДС]]-Профильные_системы[[#This Row],[РРЦ с НДС]]*$N$1</f>
        <v>9.9</v>
      </c>
      <c r="M659" s="364">
        <f t="array" ref="M659">Профильные_системы[[#This Row],["0" НДС]]-Профильные_системы[[#This Row],["0" НДС]]*$N$1</f>
        <v>8.25</v>
      </c>
      <c r="Q659">
        <f t="array" ref="Q659">Профильные_системы[[#This Row],[РРЦ Без НДС]]-Профильные_системы[[#This Row],[РРЦ Без НДС]]*$U$1</f>
        <v>9.43</v>
      </c>
      <c r="R659">
        <f t="array" ref="R659">Профильные_системы[[#This Row],[РРЦ с НДС]]-Профильные_системы[[#This Row],[РРЦ с НДС]]*$U$1</f>
        <v>9.9</v>
      </c>
      <c r="S659" s="1">
        <f t="array" ref="S659">Профильные_системы[[#This Row],["0" НДС]]-Профильные_системы[[#This Row],["0" НДС]]*$U$1</f>
        <v>8.25</v>
      </c>
    </row>
    <row r="660" spans="1:19" x14ac:dyDescent="0.25">
      <c r="A660" s="1" t="s">
        <v>284</v>
      </c>
      <c r="B660" s="1" t="s">
        <v>16</v>
      </c>
      <c r="C660" s="1" t="s">
        <v>286</v>
      </c>
      <c r="D660">
        <v>9.43</v>
      </c>
      <c r="E660">
        <v>9.9</v>
      </c>
      <c r="F660">
        <v>8.25</v>
      </c>
      <c r="K660" s="364">
        <f t="array" ref="K660">Профильные_системы[[#This Row],[РРЦ Без НДС]]-Профильные_системы[[#This Row],[РРЦ Без НДС]]*$N$1</f>
        <v>9.43</v>
      </c>
      <c r="L660" s="364">
        <f t="array" ref="L660">Профильные_системы[[#This Row],[РРЦ с НДС]]-Профильные_системы[[#This Row],[РРЦ с НДС]]*$N$1</f>
        <v>9.9</v>
      </c>
      <c r="M660" s="364">
        <f t="array" ref="M660">Профильные_системы[[#This Row],["0" НДС]]-Профильные_системы[[#This Row],["0" НДС]]*$N$1</f>
        <v>8.25</v>
      </c>
      <c r="Q660">
        <f t="array" ref="Q660">Профильные_системы[[#This Row],[РРЦ Без НДС]]-Профильные_системы[[#This Row],[РРЦ Без НДС]]*$U$1</f>
        <v>9.43</v>
      </c>
      <c r="R660">
        <f t="array" ref="R660">Профильные_системы[[#This Row],[РРЦ с НДС]]-Профильные_системы[[#This Row],[РРЦ с НДС]]*$U$1</f>
        <v>9.9</v>
      </c>
      <c r="S660" s="1">
        <f t="array" ref="S660">Профильные_системы[[#This Row],["0" НДС]]-Профильные_системы[[#This Row],["0" НДС]]*$U$1</f>
        <v>8.25</v>
      </c>
    </row>
    <row r="661" spans="1:19" x14ac:dyDescent="0.25">
      <c r="A661" s="1" t="s">
        <v>284</v>
      </c>
      <c r="B661" s="1" t="s">
        <v>11</v>
      </c>
      <c r="C661" s="1" t="s">
        <v>288</v>
      </c>
      <c r="D661">
        <v>9.43</v>
      </c>
      <c r="E661">
        <v>9.9</v>
      </c>
      <c r="F661">
        <v>8.25</v>
      </c>
      <c r="K661" s="364">
        <f t="array" ref="K661">Профильные_системы[[#This Row],[РРЦ Без НДС]]-Профильные_системы[[#This Row],[РРЦ Без НДС]]*$N$1</f>
        <v>9.43</v>
      </c>
      <c r="L661" s="364">
        <f t="array" ref="L661">Профильные_системы[[#This Row],[РРЦ с НДС]]-Профильные_системы[[#This Row],[РРЦ с НДС]]*$N$1</f>
        <v>9.9</v>
      </c>
      <c r="M661" s="364">
        <f t="array" ref="M661">Профильные_системы[[#This Row],["0" НДС]]-Профильные_системы[[#This Row],["0" НДС]]*$N$1</f>
        <v>8.25</v>
      </c>
      <c r="Q661">
        <f t="array" ref="Q661">Профильные_системы[[#This Row],[РРЦ Без НДС]]-Профильные_системы[[#This Row],[РРЦ Без НДС]]*$U$1</f>
        <v>9.43</v>
      </c>
      <c r="R661">
        <f t="array" ref="R661">Профильные_системы[[#This Row],[РРЦ с НДС]]-Профильные_системы[[#This Row],[РРЦ с НДС]]*$U$1</f>
        <v>9.9</v>
      </c>
      <c r="S661" s="1">
        <f t="array" ref="S661">Профильные_системы[[#This Row],["0" НДС]]-Профильные_системы[[#This Row],["0" НДС]]*$U$1</f>
        <v>8.25</v>
      </c>
    </row>
    <row r="662" spans="1:19" x14ac:dyDescent="0.25">
      <c r="A662" s="1" t="s">
        <v>284</v>
      </c>
      <c r="B662" s="1" t="s">
        <v>9</v>
      </c>
      <c r="C662" s="1" t="s">
        <v>285</v>
      </c>
      <c r="D662">
        <v>9.43</v>
      </c>
      <c r="E662">
        <v>9.9</v>
      </c>
      <c r="F662">
        <v>8.25</v>
      </c>
      <c r="K662" s="364">
        <f t="array" ref="K662">Профильные_системы[[#This Row],[РРЦ Без НДС]]-Профильные_системы[[#This Row],[РРЦ Без НДС]]*$N$1</f>
        <v>9.43</v>
      </c>
      <c r="L662" s="364">
        <f t="array" ref="L662">Профильные_системы[[#This Row],[РРЦ с НДС]]-Профильные_системы[[#This Row],[РРЦ с НДС]]*$N$1</f>
        <v>9.9</v>
      </c>
      <c r="M662" s="364">
        <f t="array" ref="M662">Профильные_системы[[#This Row],["0" НДС]]-Профильные_системы[[#This Row],["0" НДС]]*$N$1</f>
        <v>8.25</v>
      </c>
      <c r="Q662">
        <f t="array" ref="Q662">Профильные_системы[[#This Row],[РРЦ Без НДС]]-Профильные_системы[[#This Row],[РРЦ Без НДС]]*$U$1</f>
        <v>9.43</v>
      </c>
      <c r="R662">
        <f t="array" ref="R662">Профильные_системы[[#This Row],[РРЦ с НДС]]-Профильные_системы[[#This Row],[РРЦ с НДС]]*$U$1</f>
        <v>9.9</v>
      </c>
      <c r="S662" s="1">
        <f t="array" ref="S662">Профильные_системы[[#This Row],["0" НДС]]-Профильные_системы[[#This Row],["0" НДС]]*$U$1</f>
        <v>8.25</v>
      </c>
    </row>
    <row r="663" spans="1:19" x14ac:dyDescent="0.25">
      <c r="A663" s="1" t="s">
        <v>289</v>
      </c>
      <c r="B663" s="1" t="s">
        <v>3</v>
      </c>
      <c r="C663" s="1" t="s">
        <v>292</v>
      </c>
      <c r="D663">
        <v>18.86</v>
      </c>
      <c r="E663">
        <v>19.8</v>
      </c>
      <c r="F663">
        <v>16.5</v>
      </c>
      <c r="K663" s="364">
        <f t="array" ref="K663">Профильные_системы[[#This Row],[РРЦ Без НДС]]-Профильные_системы[[#This Row],[РРЦ Без НДС]]*$N$1</f>
        <v>18.86</v>
      </c>
      <c r="L663" s="364">
        <f t="array" ref="L663">Профильные_системы[[#This Row],[РРЦ с НДС]]-Профильные_системы[[#This Row],[РРЦ с НДС]]*$N$1</f>
        <v>19.8</v>
      </c>
      <c r="M663" s="364">
        <f t="array" ref="M663">Профильные_системы[[#This Row],["0" НДС]]-Профильные_системы[[#This Row],["0" НДС]]*$N$1</f>
        <v>16.5</v>
      </c>
      <c r="Q663">
        <f t="array" ref="Q663">Профильные_системы[[#This Row],[РРЦ Без НДС]]-Профильные_системы[[#This Row],[РРЦ Без НДС]]*$U$1</f>
        <v>18.86</v>
      </c>
      <c r="R663">
        <f t="array" ref="R663">Профильные_системы[[#This Row],[РРЦ с НДС]]-Профильные_системы[[#This Row],[РРЦ с НДС]]*$U$1</f>
        <v>19.8</v>
      </c>
      <c r="S663" s="1">
        <f t="array" ref="S663">Профильные_системы[[#This Row],["0" НДС]]-Профильные_системы[[#This Row],["0" НДС]]*$U$1</f>
        <v>16.5</v>
      </c>
    </row>
    <row r="664" spans="1:19" x14ac:dyDescent="0.25">
      <c r="A664" s="1" t="s">
        <v>289</v>
      </c>
      <c r="B664" s="1" t="s">
        <v>16</v>
      </c>
      <c r="C664" s="1" t="s">
        <v>291</v>
      </c>
      <c r="D664">
        <v>18.86</v>
      </c>
      <c r="E664">
        <v>19.8</v>
      </c>
      <c r="F664">
        <v>16.5</v>
      </c>
      <c r="K664" s="364">
        <f t="array" ref="K664">Профильные_системы[[#This Row],[РРЦ Без НДС]]-Профильные_системы[[#This Row],[РРЦ Без НДС]]*$N$1</f>
        <v>18.86</v>
      </c>
      <c r="L664" s="364">
        <f t="array" ref="L664">Профильные_системы[[#This Row],[РРЦ с НДС]]-Профильные_системы[[#This Row],[РРЦ с НДС]]*$N$1</f>
        <v>19.8</v>
      </c>
      <c r="M664" s="364">
        <f t="array" ref="M664">Профильные_системы[[#This Row],["0" НДС]]-Профильные_системы[[#This Row],["0" НДС]]*$N$1</f>
        <v>16.5</v>
      </c>
      <c r="Q664">
        <f t="array" ref="Q664">Профильные_системы[[#This Row],[РРЦ Без НДС]]-Профильные_системы[[#This Row],[РРЦ Без НДС]]*$U$1</f>
        <v>18.86</v>
      </c>
      <c r="R664">
        <f t="array" ref="R664">Профильные_системы[[#This Row],[РРЦ с НДС]]-Профильные_системы[[#This Row],[РРЦ с НДС]]*$U$1</f>
        <v>19.8</v>
      </c>
      <c r="S664" s="1">
        <f t="array" ref="S664">Профильные_системы[[#This Row],["0" НДС]]-Профильные_системы[[#This Row],["0" НДС]]*$U$1</f>
        <v>16.5</v>
      </c>
    </row>
    <row r="665" spans="1:19" x14ac:dyDescent="0.25">
      <c r="A665" s="1" t="s">
        <v>289</v>
      </c>
      <c r="B665" s="1" t="s">
        <v>11</v>
      </c>
      <c r="C665" s="1" t="s">
        <v>290</v>
      </c>
      <c r="D665">
        <v>18.86</v>
      </c>
      <c r="E665">
        <v>19.8</v>
      </c>
      <c r="F665">
        <v>16.5</v>
      </c>
      <c r="K665" s="364">
        <f t="array" ref="K665">Профильные_системы[[#This Row],[РРЦ Без НДС]]-Профильные_системы[[#This Row],[РРЦ Без НДС]]*$N$1</f>
        <v>18.86</v>
      </c>
      <c r="L665" s="364">
        <f t="array" ref="L665">Профильные_системы[[#This Row],[РРЦ с НДС]]-Профильные_системы[[#This Row],[РРЦ с НДС]]*$N$1</f>
        <v>19.8</v>
      </c>
      <c r="M665" s="364">
        <f t="array" ref="M665">Профильные_системы[[#This Row],["0" НДС]]-Профильные_системы[[#This Row],["0" НДС]]*$N$1</f>
        <v>16.5</v>
      </c>
      <c r="Q665">
        <f t="array" ref="Q665">Профильные_системы[[#This Row],[РРЦ Без НДС]]-Профильные_системы[[#This Row],[РРЦ Без НДС]]*$U$1</f>
        <v>18.86</v>
      </c>
      <c r="R665">
        <f t="array" ref="R665">Профильные_системы[[#This Row],[РРЦ с НДС]]-Профильные_системы[[#This Row],[РРЦ с НДС]]*$U$1</f>
        <v>19.8</v>
      </c>
      <c r="S665" s="1">
        <f t="array" ref="S665">Профильные_системы[[#This Row],["0" НДС]]-Профильные_системы[[#This Row],["0" НДС]]*$U$1</f>
        <v>16.5</v>
      </c>
    </row>
    <row r="666" spans="1:19" x14ac:dyDescent="0.25">
      <c r="A666" s="1" t="s">
        <v>289</v>
      </c>
      <c r="B666" s="1" t="s">
        <v>9</v>
      </c>
      <c r="C666" s="1" t="s">
        <v>293</v>
      </c>
      <c r="D666">
        <v>18.86</v>
      </c>
      <c r="E666">
        <v>19.8</v>
      </c>
      <c r="F666">
        <v>16.5</v>
      </c>
      <c r="K666" s="364">
        <f t="array" ref="K666">Профильные_системы[[#This Row],[РРЦ Без НДС]]-Профильные_системы[[#This Row],[РРЦ Без НДС]]*$N$1</f>
        <v>18.86</v>
      </c>
      <c r="L666" s="364">
        <f t="array" ref="L666">Профильные_системы[[#This Row],[РРЦ с НДС]]-Профильные_системы[[#This Row],[РРЦ с НДС]]*$N$1</f>
        <v>19.8</v>
      </c>
      <c r="M666" s="364">
        <f t="array" ref="M666">Профильные_системы[[#This Row],["0" НДС]]-Профильные_системы[[#This Row],["0" НДС]]*$N$1</f>
        <v>16.5</v>
      </c>
      <c r="Q666">
        <f t="array" ref="Q666">Профильные_системы[[#This Row],[РРЦ Без НДС]]-Профильные_системы[[#This Row],[РРЦ Без НДС]]*$U$1</f>
        <v>18.86</v>
      </c>
      <c r="R666">
        <f t="array" ref="R666">Профильные_системы[[#This Row],[РРЦ с НДС]]-Профильные_системы[[#This Row],[РРЦ с НДС]]*$U$1</f>
        <v>19.8</v>
      </c>
      <c r="S666" s="1">
        <f t="array" ref="S666">Профильные_системы[[#This Row],["0" НДС]]-Профильные_системы[[#This Row],["0" НДС]]*$U$1</f>
        <v>16.5</v>
      </c>
    </row>
    <row r="667" spans="1:19" x14ac:dyDescent="0.25">
      <c r="A667" s="1" t="s">
        <v>294</v>
      </c>
      <c r="B667" s="1" t="s">
        <v>3</v>
      </c>
      <c r="C667" s="1" t="s">
        <v>299</v>
      </c>
      <c r="D667">
        <v>1755.02</v>
      </c>
      <c r="E667">
        <v>1842.768</v>
      </c>
      <c r="F667">
        <v>1535.64</v>
      </c>
      <c r="K667" s="364">
        <f t="array" ref="K667">Профильные_системы[[#This Row],[РРЦ Без НДС]]-Профильные_системы[[#This Row],[РРЦ Без НДС]]*$N$1</f>
        <v>1755.02</v>
      </c>
      <c r="L667" s="364">
        <f t="array" ref="L667">Профильные_системы[[#This Row],[РРЦ с НДС]]-Профильные_системы[[#This Row],[РРЦ с НДС]]*$N$1</f>
        <v>1842.768</v>
      </c>
      <c r="M667" s="364">
        <f t="array" ref="M667">Профильные_системы[[#This Row],["0" НДС]]-Профильные_системы[[#This Row],["0" НДС]]*$N$1</f>
        <v>1535.64</v>
      </c>
      <c r="Q667">
        <f t="array" ref="Q667">Профильные_системы[[#This Row],[РРЦ Без НДС]]-Профильные_системы[[#This Row],[РРЦ Без НДС]]*$U$1</f>
        <v>1755.02</v>
      </c>
      <c r="R667">
        <f t="array" ref="R667">Профильные_системы[[#This Row],[РРЦ с НДС]]-Профильные_системы[[#This Row],[РРЦ с НДС]]*$U$1</f>
        <v>1842.768</v>
      </c>
      <c r="S667" s="1">
        <f t="array" ref="S667">Профильные_системы[[#This Row],["0" НДС]]-Профильные_системы[[#This Row],["0" НДС]]*$U$1</f>
        <v>1535.64</v>
      </c>
    </row>
    <row r="668" spans="1:19" x14ac:dyDescent="0.25">
      <c r="A668" s="1" t="s">
        <v>294</v>
      </c>
      <c r="B668" s="1" t="s">
        <v>16</v>
      </c>
      <c r="C668" s="1" t="s">
        <v>296</v>
      </c>
      <c r="D668">
        <v>1755.02</v>
      </c>
      <c r="E668">
        <v>1842.768</v>
      </c>
      <c r="F668">
        <v>1535.64</v>
      </c>
      <c r="K668" s="364">
        <f t="array" ref="K668">Профильные_системы[[#This Row],[РРЦ Без НДС]]-Профильные_системы[[#This Row],[РРЦ Без НДС]]*$N$1</f>
        <v>1755.02</v>
      </c>
      <c r="L668" s="364">
        <f t="array" ref="L668">Профильные_системы[[#This Row],[РРЦ с НДС]]-Профильные_системы[[#This Row],[РРЦ с НДС]]*$N$1</f>
        <v>1842.768</v>
      </c>
      <c r="M668" s="364">
        <f t="array" ref="M668">Профильные_системы[[#This Row],["0" НДС]]-Профильные_системы[[#This Row],["0" НДС]]*$N$1</f>
        <v>1535.64</v>
      </c>
      <c r="Q668">
        <f t="array" ref="Q668">Профильные_системы[[#This Row],[РРЦ Без НДС]]-Профильные_системы[[#This Row],[РРЦ Без НДС]]*$U$1</f>
        <v>1755.02</v>
      </c>
      <c r="R668">
        <f t="array" ref="R668">Профильные_системы[[#This Row],[РРЦ с НДС]]-Профильные_системы[[#This Row],[РРЦ с НДС]]*$U$1</f>
        <v>1842.768</v>
      </c>
      <c r="S668" s="1">
        <f t="array" ref="S668">Профильные_системы[[#This Row],["0" НДС]]-Профильные_системы[[#This Row],["0" НДС]]*$U$1</f>
        <v>1535.64</v>
      </c>
    </row>
    <row r="669" spans="1:19" x14ac:dyDescent="0.25">
      <c r="A669" s="1" t="s">
        <v>294</v>
      </c>
      <c r="B669" s="1" t="s">
        <v>11</v>
      </c>
      <c r="C669" s="1" t="s">
        <v>295</v>
      </c>
      <c r="D669">
        <v>1755.02</v>
      </c>
      <c r="E669">
        <v>1842.768</v>
      </c>
      <c r="F669">
        <v>1535.64</v>
      </c>
      <c r="K669" s="364">
        <f t="array" ref="K669">Профильные_системы[[#This Row],[РРЦ Без НДС]]-Профильные_системы[[#This Row],[РРЦ Без НДС]]*$N$1</f>
        <v>1755.02</v>
      </c>
      <c r="L669" s="364">
        <f t="array" ref="L669">Профильные_системы[[#This Row],[РРЦ с НДС]]-Профильные_системы[[#This Row],[РРЦ с НДС]]*$N$1</f>
        <v>1842.768</v>
      </c>
      <c r="M669" s="364">
        <f t="array" ref="M669">Профильные_системы[[#This Row],["0" НДС]]-Профильные_системы[[#This Row],["0" НДС]]*$N$1</f>
        <v>1535.64</v>
      </c>
      <c r="Q669">
        <f t="array" ref="Q669">Профильные_системы[[#This Row],[РРЦ Без НДС]]-Профильные_системы[[#This Row],[РРЦ Без НДС]]*$U$1</f>
        <v>1755.02</v>
      </c>
      <c r="R669">
        <f t="array" ref="R669">Профильные_системы[[#This Row],[РРЦ с НДС]]-Профильные_системы[[#This Row],[РРЦ с НДС]]*$U$1</f>
        <v>1842.768</v>
      </c>
      <c r="S669" s="1">
        <f t="array" ref="S669">Профильные_системы[[#This Row],["0" НДС]]-Профильные_системы[[#This Row],["0" НДС]]*$U$1</f>
        <v>1535.64</v>
      </c>
    </row>
    <row r="670" spans="1:19" x14ac:dyDescent="0.25">
      <c r="A670" s="1" t="s">
        <v>294</v>
      </c>
      <c r="B670" s="1" t="s">
        <v>5</v>
      </c>
      <c r="C670" s="1" t="s">
        <v>297</v>
      </c>
      <c r="D670">
        <v>1755.02</v>
      </c>
      <c r="E670">
        <v>1842.768</v>
      </c>
      <c r="F670">
        <v>1535.64</v>
      </c>
      <c r="K670" s="364">
        <f t="array" ref="K670">Профильные_системы[[#This Row],[РРЦ Без НДС]]-Профильные_системы[[#This Row],[РРЦ Без НДС]]*$N$1</f>
        <v>1755.02</v>
      </c>
      <c r="L670" s="364">
        <f t="array" ref="L670">Профильные_системы[[#This Row],[РРЦ с НДС]]-Профильные_системы[[#This Row],[РРЦ с НДС]]*$N$1</f>
        <v>1842.768</v>
      </c>
      <c r="M670" s="364">
        <f t="array" ref="M670">Профильные_системы[[#This Row],["0" НДС]]-Профильные_системы[[#This Row],["0" НДС]]*$N$1</f>
        <v>1535.64</v>
      </c>
      <c r="Q670">
        <f t="array" ref="Q670">Профильные_системы[[#This Row],[РРЦ Без НДС]]-Профильные_системы[[#This Row],[РРЦ Без НДС]]*$U$1</f>
        <v>1755.02</v>
      </c>
      <c r="R670">
        <f t="array" ref="R670">Профильные_системы[[#This Row],[РРЦ с НДС]]-Профильные_системы[[#This Row],[РРЦ с НДС]]*$U$1</f>
        <v>1842.768</v>
      </c>
      <c r="S670" s="1">
        <f t="array" ref="S670">Профильные_системы[[#This Row],["0" НДС]]-Профильные_системы[[#This Row],["0" НДС]]*$U$1</f>
        <v>1535.64</v>
      </c>
    </row>
    <row r="671" spans="1:19" x14ac:dyDescent="0.25">
      <c r="A671" s="1" t="s">
        <v>294</v>
      </c>
      <c r="B671" s="1" t="s">
        <v>18</v>
      </c>
      <c r="C671" s="1" t="s">
        <v>298</v>
      </c>
      <c r="D671">
        <v>1755.02</v>
      </c>
      <c r="E671">
        <v>1842.768</v>
      </c>
      <c r="F671">
        <v>1535.64</v>
      </c>
      <c r="K671" s="364">
        <f t="array" ref="K671">Профильные_системы[[#This Row],[РРЦ Без НДС]]-Профильные_системы[[#This Row],[РРЦ Без НДС]]*$N$1</f>
        <v>1755.02</v>
      </c>
      <c r="L671" s="364">
        <f t="array" ref="L671">Профильные_системы[[#This Row],[РРЦ с НДС]]-Профильные_системы[[#This Row],[РРЦ с НДС]]*$N$1</f>
        <v>1842.768</v>
      </c>
      <c r="M671" s="364">
        <f t="array" ref="M671">Профильные_системы[[#This Row],["0" НДС]]-Профильные_системы[[#This Row],["0" НДС]]*$N$1</f>
        <v>1535.64</v>
      </c>
      <c r="Q671">
        <f t="array" ref="Q671">Профильные_системы[[#This Row],[РРЦ Без НДС]]-Профильные_системы[[#This Row],[РРЦ Без НДС]]*$U$1</f>
        <v>1755.02</v>
      </c>
      <c r="R671">
        <f t="array" ref="R671">Профильные_системы[[#This Row],[РРЦ с НДС]]-Профильные_системы[[#This Row],[РРЦ с НДС]]*$U$1</f>
        <v>1842.768</v>
      </c>
      <c r="S671" s="1">
        <f t="array" ref="S671">Профильные_системы[[#This Row],["0" НДС]]-Профильные_системы[[#This Row],["0" НДС]]*$U$1</f>
        <v>1535.64</v>
      </c>
    </row>
    <row r="672" spans="1:19" x14ac:dyDescent="0.25">
      <c r="A672" s="1" t="s">
        <v>300</v>
      </c>
      <c r="B672" s="1" t="s">
        <v>3</v>
      </c>
      <c r="C672" s="1" t="s">
        <v>303</v>
      </c>
      <c r="D672">
        <v>1151.1500000000001</v>
      </c>
      <c r="E672">
        <v>1208.712</v>
      </c>
      <c r="F672">
        <v>1007.26</v>
      </c>
      <c r="K672" s="364">
        <f t="array" ref="K672">Профильные_системы[[#This Row],[РРЦ Без НДС]]-Профильные_системы[[#This Row],[РРЦ Без НДС]]*$N$1</f>
        <v>1151.1500000000001</v>
      </c>
      <c r="L672" s="364">
        <f t="array" ref="L672">Профильные_системы[[#This Row],[РРЦ с НДС]]-Профильные_системы[[#This Row],[РРЦ с НДС]]*$N$1</f>
        <v>1208.712</v>
      </c>
      <c r="M672" s="364">
        <f t="array" ref="M672">Профильные_системы[[#This Row],["0" НДС]]-Профильные_системы[[#This Row],["0" НДС]]*$N$1</f>
        <v>1007.26</v>
      </c>
      <c r="Q672">
        <f t="array" ref="Q672">Профильные_системы[[#This Row],[РРЦ Без НДС]]-Профильные_системы[[#This Row],[РРЦ Без НДС]]*$U$1</f>
        <v>1151.1500000000001</v>
      </c>
      <c r="R672">
        <f t="array" ref="R672">Профильные_системы[[#This Row],[РРЦ с НДС]]-Профильные_системы[[#This Row],[РРЦ с НДС]]*$U$1</f>
        <v>1208.712</v>
      </c>
      <c r="S672" s="1">
        <f t="array" ref="S672">Профильные_системы[[#This Row],["0" НДС]]-Профильные_системы[[#This Row],["0" НДС]]*$U$1</f>
        <v>1007.26</v>
      </c>
    </row>
    <row r="673" spans="1:19" x14ac:dyDescent="0.25">
      <c r="A673" s="1" t="s">
        <v>300</v>
      </c>
      <c r="B673" s="1" t="s">
        <v>16</v>
      </c>
      <c r="C673" s="1" t="s">
        <v>301</v>
      </c>
      <c r="D673">
        <v>1151.1500000000001</v>
      </c>
      <c r="E673">
        <v>1208.712</v>
      </c>
      <c r="F673">
        <v>1007.26</v>
      </c>
      <c r="K673" s="364">
        <f t="array" ref="K673">Профильные_системы[[#This Row],[РРЦ Без НДС]]-Профильные_системы[[#This Row],[РРЦ Без НДС]]*$N$1</f>
        <v>1151.1500000000001</v>
      </c>
      <c r="L673" s="364">
        <f t="array" ref="L673">Профильные_системы[[#This Row],[РРЦ с НДС]]-Профильные_системы[[#This Row],[РРЦ с НДС]]*$N$1</f>
        <v>1208.712</v>
      </c>
      <c r="M673" s="364">
        <f t="array" ref="M673">Профильные_системы[[#This Row],["0" НДС]]-Профильные_системы[[#This Row],["0" НДС]]*$N$1</f>
        <v>1007.26</v>
      </c>
      <c r="Q673">
        <f t="array" ref="Q673">Профильные_системы[[#This Row],[РРЦ Без НДС]]-Профильные_системы[[#This Row],[РРЦ Без НДС]]*$U$1</f>
        <v>1151.1500000000001</v>
      </c>
      <c r="R673">
        <f t="array" ref="R673">Профильные_системы[[#This Row],[РРЦ с НДС]]-Профильные_системы[[#This Row],[РРЦ с НДС]]*$U$1</f>
        <v>1208.712</v>
      </c>
      <c r="S673" s="1">
        <f t="array" ref="S673">Профильные_системы[[#This Row],["0" НДС]]-Профильные_системы[[#This Row],["0" НДС]]*$U$1</f>
        <v>1007.26</v>
      </c>
    </row>
    <row r="674" spans="1:19" x14ac:dyDescent="0.25">
      <c r="A674" s="1" t="s">
        <v>300</v>
      </c>
      <c r="B674" s="1" t="s">
        <v>11</v>
      </c>
      <c r="C674" s="1" t="s">
        <v>304</v>
      </c>
      <c r="D674">
        <v>1151.1500000000001</v>
      </c>
      <c r="E674">
        <v>1208.712</v>
      </c>
      <c r="F674">
        <v>1007.26</v>
      </c>
      <c r="K674" s="364">
        <f t="array" ref="K674">Профильные_системы[[#This Row],[РРЦ Без НДС]]-Профильные_системы[[#This Row],[РРЦ Без НДС]]*$N$1</f>
        <v>1151.1500000000001</v>
      </c>
      <c r="L674" s="364">
        <f t="array" ref="L674">Профильные_системы[[#This Row],[РРЦ с НДС]]-Профильные_системы[[#This Row],[РРЦ с НДС]]*$N$1</f>
        <v>1208.712</v>
      </c>
      <c r="M674" s="364">
        <f t="array" ref="M674">Профильные_системы[[#This Row],["0" НДС]]-Профильные_системы[[#This Row],["0" НДС]]*$N$1</f>
        <v>1007.26</v>
      </c>
      <c r="Q674">
        <f t="array" ref="Q674">Профильные_системы[[#This Row],[РРЦ Без НДС]]-Профильные_системы[[#This Row],[РРЦ Без НДС]]*$U$1</f>
        <v>1151.1500000000001</v>
      </c>
      <c r="R674">
        <f t="array" ref="R674">Профильные_системы[[#This Row],[РРЦ с НДС]]-Профильные_системы[[#This Row],[РРЦ с НДС]]*$U$1</f>
        <v>1208.712</v>
      </c>
      <c r="S674" s="1">
        <f t="array" ref="S674">Профильные_системы[[#This Row],["0" НДС]]-Профильные_системы[[#This Row],["0" НДС]]*$U$1</f>
        <v>1007.26</v>
      </c>
    </row>
    <row r="675" spans="1:19" x14ac:dyDescent="0.25">
      <c r="A675" s="1" t="s">
        <v>300</v>
      </c>
      <c r="B675" s="1" t="s">
        <v>5</v>
      </c>
      <c r="C675" s="1" t="s">
        <v>302</v>
      </c>
      <c r="D675">
        <v>1151.1500000000001</v>
      </c>
      <c r="E675">
        <v>1208.712</v>
      </c>
      <c r="F675">
        <v>1007.26</v>
      </c>
      <c r="K675" s="364">
        <f t="array" ref="K675">Профильные_системы[[#This Row],[РРЦ Без НДС]]-Профильные_системы[[#This Row],[РРЦ Без НДС]]*$N$1</f>
        <v>1151.1500000000001</v>
      </c>
      <c r="L675" s="364">
        <f t="array" ref="L675">Профильные_системы[[#This Row],[РРЦ с НДС]]-Профильные_системы[[#This Row],[РРЦ с НДС]]*$N$1</f>
        <v>1208.712</v>
      </c>
      <c r="M675" s="364">
        <f t="array" ref="M675">Профильные_системы[[#This Row],["0" НДС]]-Профильные_системы[[#This Row],["0" НДС]]*$N$1</f>
        <v>1007.26</v>
      </c>
      <c r="Q675">
        <f t="array" ref="Q675">Профильные_системы[[#This Row],[РРЦ Без НДС]]-Профильные_системы[[#This Row],[РРЦ Без НДС]]*$U$1</f>
        <v>1151.1500000000001</v>
      </c>
      <c r="R675">
        <f t="array" ref="R675">Профильные_системы[[#This Row],[РРЦ с НДС]]-Профильные_системы[[#This Row],[РРЦ с НДС]]*$U$1</f>
        <v>1208.712</v>
      </c>
      <c r="S675" s="1">
        <f t="array" ref="S675">Профильные_системы[[#This Row],["0" НДС]]-Профильные_системы[[#This Row],["0" НДС]]*$U$1</f>
        <v>1007.26</v>
      </c>
    </row>
    <row r="676" spans="1:19" x14ac:dyDescent="0.25">
      <c r="A676" s="1" t="s">
        <v>300</v>
      </c>
      <c r="B676" s="1" t="s">
        <v>18</v>
      </c>
      <c r="C676" s="1" t="s">
        <v>305</v>
      </c>
      <c r="D676">
        <v>1151.1500000000001</v>
      </c>
      <c r="E676">
        <v>1208.712</v>
      </c>
      <c r="F676">
        <v>1007.26</v>
      </c>
      <c r="K676" s="364">
        <f t="array" ref="K676">Профильные_системы[[#This Row],[РРЦ Без НДС]]-Профильные_системы[[#This Row],[РРЦ Без НДС]]*$N$1</f>
        <v>1151.1500000000001</v>
      </c>
      <c r="L676" s="364">
        <f t="array" ref="L676">Профильные_системы[[#This Row],[РРЦ с НДС]]-Профильные_системы[[#This Row],[РРЦ с НДС]]*$N$1</f>
        <v>1208.712</v>
      </c>
      <c r="M676" s="364">
        <f t="array" ref="M676">Профильные_системы[[#This Row],["0" НДС]]-Профильные_системы[[#This Row],["0" НДС]]*$N$1</f>
        <v>1007.26</v>
      </c>
      <c r="Q676">
        <f t="array" ref="Q676">Профильные_системы[[#This Row],[РРЦ Без НДС]]-Профильные_системы[[#This Row],[РРЦ Без НДС]]*$U$1</f>
        <v>1151.1500000000001</v>
      </c>
      <c r="R676">
        <f t="array" ref="R676">Профильные_системы[[#This Row],[РРЦ с НДС]]-Профильные_системы[[#This Row],[РРЦ с НДС]]*$U$1</f>
        <v>1208.712</v>
      </c>
      <c r="S676" s="1">
        <f t="array" ref="S676">Профильные_системы[[#This Row],["0" НДС]]-Профильные_системы[[#This Row],["0" НДС]]*$U$1</f>
        <v>1007.26</v>
      </c>
    </row>
    <row r="677" spans="1:19" x14ac:dyDescent="0.25">
      <c r="A677" s="1" t="s">
        <v>1731</v>
      </c>
      <c r="B677" s="1" t="s">
        <v>3</v>
      </c>
      <c r="C677" s="1" t="s">
        <v>1774</v>
      </c>
      <c r="D677">
        <v>1714.45</v>
      </c>
      <c r="E677">
        <v>1800.1680000000001</v>
      </c>
      <c r="F677">
        <v>1500.14</v>
      </c>
      <c r="K677" s="364">
        <f t="array" ref="K677">Профильные_системы[[#This Row],[РРЦ Без НДС]]-Профильные_системы[[#This Row],[РРЦ Без НДС]]*$N$1</f>
        <v>1714.45</v>
      </c>
      <c r="L677" s="364">
        <f t="array" ref="L677">Профильные_системы[[#This Row],[РРЦ с НДС]]-Профильные_системы[[#This Row],[РРЦ с НДС]]*$N$1</f>
        <v>1800.1680000000001</v>
      </c>
      <c r="M677" s="364">
        <f t="array" ref="M677">Профильные_системы[[#This Row],["0" НДС]]-Профильные_системы[[#This Row],["0" НДС]]*$N$1</f>
        <v>1500.14</v>
      </c>
      <c r="Q677">
        <f t="array" ref="Q677">Профильные_системы[[#This Row],[РРЦ Без НДС]]-Профильные_системы[[#This Row],[РРЦ Без НДС]]*$U$1</f>
        <v>1714.45</v>
      </c>
      <c r="R677">
        <f t="array" ref="R677">Профильные_системы[[#This Row],[РРЦ с НДС]]-Профильные_системы[[#This Row],[РРЦ с НДС]]*$U$1</f>
        <v>1800.1680000000001</v>
      </c>
      <c r="S677" s="1">
        <f t="array" ref="S677">Профильные_системы[[#This Row],["0" НДС]]-Профильные_системы[[#This Row],["0" НДС]]*$U$1</f>
        <v>1500.14</v>
      </c>
    </row>
    <row r="678" spans="1:19" x14ac:dyDescent="0.25">
      <c r="A678" s="1" t="s">
        <v>1731</v>
      </c>
      <c r="B678" s="1" t="s">
        <v>9</v>
      </c>
      <c r="C678" s="1" t="s">
        <v>1738</v>
      </c>
      <c r="D678">
        <v>1850.12</v>
      </c>
      <c r="E678">
        <v>1942.6319999999998</v>
      </c>
      <c r="F678">
        <v>1618.86</v>
      </c>
      <c r="K678" s="364">
        <f t="array" ref="K678">Профильные_системы[[#This Row],[РРЦ Без НДС]]-Профильные_системы[[#This Row],[РРЦ Без НДС]]*$N$1</f>
        <v>1850.12</v>
      </c>
      <c r="L678" s="364">
        <f t="array" ref="L678">Профильные_системы[[#This Row],[РРЦ с НДС]]-Профильные_системы[[#This Row],[РРЦ с НДС]]*$N$1</f>
        <v>1942.6319999999998</v>
      </c>
      <c r="M678" s="364">
        <f t="array" ref="M678">Профильные_системы[[#This Row],["0" НДС]]-Профильные_системы[[#This Row],["0" НДС]]*$N$1</f>
        <v>1618.86</v>
      </c>
      <c r="Q678">
        <f t="array" ref="Q678">Профильные_системы[[#This Row],[РРЦ Без НДС]]-Профильные_системы[[#This Row],[РРЦ Без НДС]]*$U$1</f>
        <v>1850.12</v>
      </c>
      <c r="R678">
        <f t="array" ref="R678">Профильные_системы[[#This Row],[РРЦ с НДС]]-Профильные_системы[[#This Row],[РРЦ с НДС]]*$U$1</f>
        <v>1942.6319999999998</v>
      </c>
      <c r="S678" s="1">
        <f t="array" ref="S678">Профильные_системы[[#This Row],["0" НДС]]-Профильные_системы[[#This Row],["0" НДС]]*$U$1</f>
        <v>1618.86</v>
      </c>
    </row>
    <row r="679" spans="1:19" x14ac:dyDescent="0.25">
      <c r="A679" s="1" t="s">
        <v>1731</v>
      </c>
      <c r="B679" s="1" t="s">
        <v>5</v>
      </c>
      <c r="C679" s="1" t="s">
        <v>1739</v>
      </c>
      <c r="D679">
        <v>1930.29</v>
      </c>
      <c r="E679">
        <v>2026.8</v>
      </c>
      <c r="F679">
        <v>1689</v>
      </c>
      <c r="K679" s="364">
        <f t="array" ref="K679">Профильные_системы[[#This Row],[РРЦ Без НДС]]-Профильные_системы[[#This Row],[РРЦ Без НДС]]*$N$1</f>
        <v>1930.29</v>
      </c>
      <c r="L679" s="364">
        <f t="array" ref="L679">Профильные_системы[[#This Row],[РРЦ с НДС]]-Профильные_системы[[#This Row],[РРЦ с НДС]]*$N$1</f>
        <v>2026.8</v>
      </c>
      <c r="M679" s="364">
        <f t="array" ref="M679">Профильные_системы[[#This Row],["0" НДС]]-Профильные_системы[[#This Row],["0" НДС]]*$N$1</f>
        <v>1689</v>
      </c>
      <c r="Q679">
        <f t="array" ref="Q679">Профильные_системы[[#This Row],[РРЦ Без НДС]]-Профильные_системы[[#This Row],[РРЦ Без НДС]]*$U$1</f>
        <v>1930.29</v>
      </c>
      <c r="R679">
        <f t="array" ref="R679">Профильные_системы[[#This Row],[РРЦ с НДС]]-Профильные_системы[[#This Row],[РРЦ с НДС]]*$U$1</f>
        <v>2026.8</v>
      </c>
      <c r="S679" s="1">
        <f t="array" ref="S679">Профильные_системы[[#This Row],["0" НДС]]-Профильные_системы[[#This Row],["0" НДС]]*$U$1</f>
        <v>1689</v>
      </c>
    </row>
    <row r="680" spans="1:19" x14ac:dyDescent="0.25">
      <c r="A680" s="1" t="s">
        <v>1772</v>
      </c>
      <c r="B680" s="1" t="s">
        <v>3</v>
      </c>
      <c r="C680" s="1" t="s">
        <v>1775</v>
      </c>
      <c r="D680">
        <v>62.51</v>
      </c>
      <c r="E680">
        <v>65.64</v>
      </c>
      <c r="F680">
        <v>54.7</v>
      </c>
      <c r="K680" s="364">
        <f t="array" ref="K680">Профильные_системы[[#This Row],[РРЦ Без НДС]]-Профильные_системы[[#This Row],[РРЦ Без НДС]]*$N$1</f>
        <v>62.51</v>
      </c>
      <c r="L680" s="364">
        <f t="array" ref="L680">Профильные_системы[[#This Row],[РРЦ с НДС]]-Профильные_системы[[#This Row],[РРЦ с НДС]]*$N$1</f>
        <v>65.64</v>
      </c>
      <c r="M680" s="364">
        <f t="array" ref="M680">Профильные_системы[[#This Row],["0" НДС]]-Профильные_системы[[#This Row],["0" НДС]]*$N$1</f>
        <v>54.7</v>
      </c>
      <c r="Q680">
        <f t="array" ref="Q680">Профильные_системы[[#This Row],[РРЦ Без НДС]]-Профильные_системы[[#This Row],[РРЦ Без НДС]]*$U$1</f>
        <v>62.51</v>
      </c>
      <c r="R680">
        <f t="array" ref="R680">Профильные_системы[[#This Row],[РРЦ с НДС]]-Профильные_системы[[#This Row],[РРЦ с НДС]]*$U$1</f>
        <v>65.64</v>
      </c>
      <c r="S680" s="1">
        <f t="array" ref="S680">Профильные_системы[[#This Row],["0" НДС]]-Профильные_системы[[#This Row],["0" НДС]]*$U$1</f>
        <v>54.7</v>
      </c>
    </row>
    <row r="681" spans="1:19" x14ac:dyDescent="0.25">
      <c r="A681" s="1" t="s">
        <v>1772</v>
      </c>
      <c r="B681" s="1" t="s">
        <v>9</v>
      </c>
      <c r="C681" s="1" t="s">
        <v>1776</v>
      </c>
      <c r="D681">
        <v>62.51</v>
      </c>
      <c r="E681">
        <v>65.64</v>
      </c>
      <c r="F681">
        <v>54.7</v>
      </c>
      <c r="K681" s="364">
        <f t="array" ref="K681">Профильные_системы[[#This Row],[РРЦ Без НДС]]-Профильные_системы[[#This Row],[РРЦ Без НДС]]*$N$1</f>
        <v>62.51</v>
      </c>
      <c r="L681" s="364">
        <f t="array" ref="L681">Профильные_системы[[#This Row],[РРЦ с НДС]]-Профильные_системы[[#This Row],[РРЦ с НДС]]*$N$1</f>
        <v>65.64</v>
      </c>
      <c r="M681" s="364">
        <f t="array" ref="M681">Профильные_системы[[#This Row],["0" НДС]]-Профильные_системы[[#This Row],["0" НДС]]*$N$1</f>
        <v>54.7</v>
      </c>
      <c r="Q681">
        <f t="array" ref="Q681">Профильные_системы[[#This Row],[РРЦ Без НДС]]-Профильные_системы[[#This Row],[РРЦ Без НДС]]*$U$1</f>
        <v>62.51</v>
      </c>
      <c r="R681">
        <f t="array" ref="R681">Профильные_системы[[#This Row],[РРЦ с НДС]]-Профильные_системы[[#This Row],[РРЦ с НДС]]*$U$1</f>
        <v>65.64</v>
      </c>
      <c r="S681" s="1">
        <f t="array" ref="S681">Профильные_системы[[#This Row],["0" НДС]]-Профильные_системы[[#This Row],["0" НДС]]*$U$1</f>
        <v>54.7</v>
      </c>
    </row>
    <row r="682" spans="1:19" x14ac:dyDescent="0.25">
      <c r="A682" s="1" t="s">
        <v>1772</v>
      </c>
      <c r="B682" s="1" t="s">
        <v>5</v>
      </c>
      <c r="C682" s="1" t="s">
        <v>1777</v>
      </c>
      <c r="D682">
        <v>62.51</v>
      </c>
      <c r="E682">
        <v>65.64</v>
      </c>
      <c r="F682">
        <v>54.7</v>
      </c>
      <c r="K682" s="364">
        <f t="array" ref="K682">Профильные_системы[[#This Row],[РРЦ Без НДС]]-Профильные_системы[[#This Row],[РРЦ Без НДС]]*$N$1</f>
        <v>62.51</v>
      </c>
      <c r="L682" s="364">
        <f t="array" ref="L682">Профильные_системы[[#This Row],[РРЦ с НДС]]-Профильные_системы[[#This Row],[РРЦ с НДС]]*$N$1</f>
        <v>65.64</v>
      </c>
      <c r="M682" s="364">
        <f t="array" ref="M682">Профильные_системы[[#This Row],["0" НДС]]-Профильные_системы[[#This Row],["0" НДС]]*$N$1</f>
        <v>54.7</v>
      </c>
      <c r="Q682">
        <f t="array" ref="Q682">Профильные_системы[[#This Row],[РРЦ Без НДС]]-Профильные_системы[[#This Row],[РРЦ Без НДС]]*$U$1</f>
        <v>62.51</v>
      </c>
      <c r="R682">
        <f t="array" ref="R682">Профильные_системы[[#This Row],[РРЦ с НДС]]-Профильные_системы[[#This Row],[РРЦ с НДС]]*$U$1</f>
        <v>65.64</v>
      </c>
      <c r="S682" s="1">
        <f t="array" ref="S682">Профильные_системы[[#This Row],["0" НДС]]-Профильные_системы[[#This Row],["0" НДС]]*$U$1</f>
        <v>54.7</v>
      </c>
    </row>
    <row r="683" spans="1:19" x14ac:dyDescent="0.25">
      <c r="A683" s="1" t="s">
        <v>1732</v>
      </c>
      <c r="B683" s="1" t="s">
        <v>3</v>
      </c>
      <c r="C683" s="1" t="s">
        <v>1740</v>
      </c>
      <c r="D683">
        <v>129.18</v>
      </c>
      <c r="E683">
        <v>135.636</v>
      </c>
      <c r="F683">
        <v>113.03</v>
      </c>
      <c r="K683" s="364">
        <f t="array" ref="K683">Профильные_системы[[#This Row],[РРЦ Без НДС]]-Профильные_системы[[#This Row],[РРЦ Без НДС]]*$N$1</f>
        <v>129.18</v>
      </c>
      <c r="L683" s="364">
        <f t="array" ref="L683">Профильные_системы[[#This Row],[РРЦ с НДС]]-Профильные_системы[[#This Row],[РРЦ с НДС]]*$N$1</f>
        <v>135.636</v>
      </c>
      <c r="M683" s="364">
        <f t="array" ref="M683">Профильные_системы[[#This Row],["0" НДС]]-Профильные_системы[[#This Row],["0" НДС]]*$N$1</f>
        <v>113.03</v>
      </c>
      <c r="Q683">
        <f t="array" ref="Q683">Профильные_системы[[#This Row],[РРЦ Без НДС]]-Профильные_системы[[#This Row],[РРЦ Без НДС]]*$U$1</f>
        <v>129.18</v>
      </c>
      <c r="R683">
        <f t="array" ref="R683">Профильные_системы[[#This Row],[РРЦ с НДС]]-Профильные_системы[[#This Row],[РРЦ с НДС]]*$U$1</f>
        <v>135.636</v>
      </c>
      <c r="S683" s="1">
        <f t="array" ref="S683">Профильные_системы[[#This Row],["0" НДС]]-Профильные_системы[[#This Row],["0" НДС]]*$U$1</f>
        <v>113.03</v>
      </c>
    </row>
    <row r="684" spans="1:19" x14ac:dyDescent="0.25">
      <c r="A684" s="1" t="s">
        <v>1732</v>
      </c>
      <c r="B684" s="1" t="s">
        <v>9</v>
      </c>
      <c r="C684" s="1" t="s">
        <v>1741</v>
      </c>
      <c r="D684">
        <v>129.18</v>
      </c>
      <c r="E684">
        <v>135.636</v>
      </c>
      <c r="F684">
        <v>113.03</v>
      </c>
      <c r="K684" s="364">
        <f t="array" ref="K684">Профильные_системы[[#This Row],[РРЦ Без НДС]]-Профильные_системы[[#This Row],[РРЦ Без НДС]]*$N$1</f>
        <v>129.18</v>
      </c>
      <c r="L684" s="364">
        <f t="array" ref="L684">Профильные_системы[[#This Row],[РРЦ с НДС]]-Профильные_системы[[#This Row],[РРЦ с НДС]]*$N$1</f>
        <v>135.636</v>
      </c>
      <c r="M684" s="364">
        <f t="array" ref="M684">Профильные_системы[[#This Row],["0" НДС]]-Профильные_системы[[#This Row],["0" НДС]]*$N$1</f>
        <v>113.03</v>
      </c>
      <c r="Q684">
        <f t="array" ref="Q684">Профильные_системы[[#This Row],[РРЦ Без НДС]]-Профильные_системы[[#This Row],[РРЦ Без НДС]]*$U$1</f>
        <v>129.18</v>
      </c>
      <c r="R684">
        <f t="array" ref="R684">Профильные_системы[[#This Row],[РРЦ с НДС]]-Профильные_системы[[#This Row],[РРЦ с НДС]]*$U$1</f>
        <v>135.636</v>
      </c>
      <c r="S684" s="1">
        <f t="array" ref="S684">Профильные_системы[[#This Row],["0" НДС]]-Профильные_системы[[#This Row],["0" НДС]]*$U$1</f>
        <v>113.03</v>
      </c>
    </row>
    <row r="685" spans="1:19" x14ac:dyDescent="0.25">
      <c r="A685" s="1" t="s">
        <v>1732</v>
      </c>
      <c r="B685" s="1" t="s">
        <v>5</v>
      </c>
      <c r="C685" s="1" t="s">
        <v>1742</v>
      </c>
      <c r="D685">
        <v>129.18</v>
      </c>
      <c r="E685">
        <v>135.636</v>
      </c>
      <c r="F685">
        <v>113.03</v>
      </c>
      <c r="K685" s="364">
        <f t="array" ref="K685">Профильные_системы[[#This Row],[РРЦ Без НДС]]-Профильные_системы[[#This Row],[РРЦ Без НДС]]*$N$1</f>
        <v>129.18</v>
      </c>
      <c r="L685" s="364">
        <f t="array" ref="L685">Профильные_системы[[#This Row],[РРЦ с НДС]]-Профильные_системы[[#This Row],[РРЦ с НДС]]*$N$1</f>
        <v>135.636</v>
      </c>
      <c r="M685" s="364">
        <f t="array" ref="M685">Профильные_системы[[#This Row],["0" НДС]]-Профильные_системы[[#This Row],["0" НДС]]*$N$1</f>
        <v>113.03</v>
      </c>
      <c r="Q685">
        <f t="array" ref="Q685">Профильные_системы[[#This Row],[РРЦ Без НДС]]-Профильные_системы[[#This Row],[РРЦ Без НДС]]*$U$1</f>
        <v>129.18</v>
      </c>
      <c r="R685">
        <f t="array" ref="R685">Профильные_системы[[#This Row],[РРЦ с НДС]]-Профильные_системы[[#This Row],[РРЦ с НДС]]*$U$1</f>
        <v>135.636</v>
      </c>
      <c r="S685" s="1">
        <f t="array" ref="S685">Профильные_системы[[#This Row],["0" НДС]]-Профильные_системы[[#This Row],["0" НДС]]*$U$1</f>
        <v>113.03</v>
      </c>
    </row>
    <row r="686" spans="1:19" x14ac:dyDescent="0.25">
      <c r="A686" s="1" t="s">
        <v>1733</v>
      </c>
      <c r="B686" s="1" t="s">
        <v>311</v>
      </c>
      <c r="C686" s="1" t="s">
        <v>1047</v>
      </c>
      <c r="D686">
        <v>47.73</v>
      </c>
      <c r="E686">
        <v>50.111999999999995</v>
      </c>
      <c r="F686">
        <v>41.76</v>
      </c>
      <c r="K686" s="364">
        <f t="array" ref="K686">Профильные_системы[[#This Row],[РРЦ Без НДС]]-Профильные_системы[[#This Row],[РРЦ Без НДС]]*$N$1</f>
        <v>47.73</v>
      </c>
      <c r="L686" s="364">
        <f t="array" ref="L686">Профильные_системы[[#This Row],[РРЦ с НДС]]-Профильные_системы[[#This Row],[РРЦ с НДС]]*$N$1</f>
        <v>50.111999999999995</v>
      </c>
      <c r="M686" s="364">
        <f t="array" ref="M686">Профильные_системы[[#This Row],["0" НДС]]-Профильные_системы[[#This Row],["0" НДС]]*$N$1</f>
        <v>41.76</v>
      </c>
      <c r="Q686">
        <f t="array" ref="Q686">Профильные_системы[[#This Row],[РРЦ Без НДС]]-Профильные_системы[[#This Row],[РРЦ Без НДС]]*$U$1</f>
        <v>47.73</v>
      </c>
      <c r="R686">
        <f t="array" ref="R686">Профильные_системы[[#This Row],[РРЦ с НДС]]-Профильные_системы[[#This Row],[РРЦ с НДС]]*$U$1</f>
        <v>50.111999999999995</v>
      </c>
      <c r="S686" s="1">
        <f t="array" ref="S686">Профильные_системы[[#This Row],["0" НДС]]-Профильные_системы[[#This Row],["0" НДС]]*$U$1</f>
        <v>41.76</v>
      </c>
    </row>
    <row r="687" spans="1:19" x14ac:dyDescent="0.25">
      <c r="A687" s="1" t="s">
        <v>1734</v>
      </c>
      <c r="B687" s="1" t="s">
        <v>1735</v>
      </c>
      <c r="C687" s="1" t="s">
        <v>1743</v>
      </c>
      <c r="D687">
        <v>53.06</v>
      </c>
      <c r="E687">
        <v>55.716000000000001</v>
      </c>
      <c r="F687">
        <v>46.43</v>
      </c>
      <c r="K687" s="364">
        <f t="array" ref="K687">Профильные_системы[[#This Row],[РРЦ Без НДС]]-Профильные_системы[[#This Row],[РРЦ Без НДС]]*$N$1</f>
        <v>53.06</v>
      </c>
      <c r="L687" s="364">
        <f t="array" ref="L687">Профильные_системы[[#This Row],[РРЦ с НДС]]-Профильные_системы[[#This Row],[РРЦ с НДС]]*$N$1</f>
        <v>55.716000000000001</v>
      </c>
      <c r="M687" s="364">
        <f t="array" ref="M687">Профильные_системы[[#This Row],["0" НДС]]-Профильные_системы[[#This Row],["0" НДС]]*$N$1</f>
        <v>46.43</v>
      </c>
      <c r="Q687">
        <f t="array" ref="Q687">Профильные_системы[[#This Row],[РРЦ Без НДС]]-Профильные_системы[[#This Row],[РРЦ Без НДС]]*$U$1</f>
        <v>53.06</v>
      </c>
      <c r="R687">
        <f t="array" ref="R687">Профильные_системы[[#This Row],[РРЦ с НДС]]-Профильные_системы[[#This Row],[РРЦ с НДС]]*$U$1</f>
        <v>55.716000000000001</v>
      </c>
      <c r="S687" s="1">
        <f t="array" ref="S687">Профильные_системы[[#This Row],["0" НДС]]-Профильные_системы[[#This Row],["0" НДС]]*$U$1</f>
        <v>46.43</v>
      </c>
    </row>
    <row r="688" spans="1:19" x14ac:dyDescent="0.25">
      <c r="A688" s="1" t="s">
        <v>1736</v>
      </c>
      <c r="B688" s="1" t="s">
        <v>510</v>
      </c>
      <c r="C688" s="1" t="s">
        <v>1744</v>
      </c>
      <c r="D688">
        <v>62.4</v>
      </c>
      <c r="E688">
        <v>65.52000000000001</v>
      </c>
      <c r="F688">
        <v>54.6</v>
      </c>
      <c r="K688" s="364">
        <f t="array" ref="K688">Профильные_системы[[#This Row],[РРЦ Без НДС]]-Профильные_системы[[#This Row],[РРЦ Без НДС]]*$N$1</f>
        <v>62.4</v>
      </c>
      <c r="L688" s="364">
        <f t="array" ref="L688">Профильные_системы[[#This Row],[РРЦ с НДС]]-Профильные_системы[[#This Row],[РРЦ с НДС]]*$N$1</f>
        <v>65.52000000000001</v>
      </c>
      <c r="M688" s="364">
        <f t="array" ref="M688">Профильные_системы[[#This Row],["0" НДС]]-Профильные_системы[[#This Row],["0" НДС]]*$N$1</f>
        <v>54.6</v>
      </c>
      <c r="Q688">
        <f t="array" ref="Q688">Профильные_системы[[#This Row],[РРЦ Без НДС]]-Профильные_системы[[#This Row],[РРЦ Без НДС]]*$U$1</f>
        <v>62.4</v>
      </c>
      <c r="R688">
        <f t="array" ref="R688">Профильные_системы[[#This Row],[РРЦ с НДС]]-Профильные_системы[[#This Row],[РРЦ с НДС]]*$U$1</f>
        <v>65.52000000000001</v>
      </c>
      <c r="S688" s="1">
        <f t="array" ref="S688">Профильные_системы[[#This Row],["0" НДС]]-Профильные_системы[[#This Row],["0" НДС]]*$U$1</f>
        <v>54.6</v>
      </c>
    </row>
    <row r="689" spans="1:19" x14ac:dyDescent="0.25">
      <c r="A689" s="1" t="s">
        <v>384</v>
      </c>
      <c r="B689" s="1" t="s">
        <v>3</v>
      </c>
      <c r="C689" s="1" t="s">
        <v>1055</v>
      </c>
      <c r="D689">
        <v>2123.75</v>
      </c>
      <c r="E689">
        <v>2229.9360000000001</v>
      </c>
      <c r="F689">
        <v>1858.28</v>
      </c>
      <c r="K689" s="364">
        <f t="array" ref="K689">Профильные_системы[[#This Row],[РРЦ Без НДС]]-Профильные_системы[[#This Row],[РРЦ Без НДС]]*$N$1</f>
        <v>2123.75</v>
      </c>
      <c r="L689" s="364">
        <f t="array" ref="L689">Профильные_системы[[#This Row],[РРЦ с НДС]]-Профильные_системы[[#This Row],[РРЦ с НДС]]*$N$1</f>
        <v>2229.9360000000001</v>
      </c>
      <c r="M689" s="364">
        <f t="array" ref="M689">Профильные_системы[[#This Row],["0" НДС]]-Профильные_системы[[#This Row],["0" НДС]]*$N$1</f>
        <v>1858.28</v>
      </c>
      <c r="Q689">
        <f t="array" ref="Q689">Профильные_системы[[#This Row],[РРЦ Без НДС]]-Профильные_системы[[#This Row],[РРЦ Без НДС]]*$U$1</f>
        <v>2123.75</v>
      </c>
      <c r="R689">
        <f t="array" ref="R689">Профильные_системы[[#This Row],[РРЦ с НДС]]-Профильные_системы[[#This Row],[РРЦ с НДС]]*$U$1</f>
        <v>2229.9360000000001</v>
      </c>
      <c r="S689" s="1">
        <f t="array" ref="S689">Профильные_системы[[#This Row],["0" НДС]]-Профильные_системы[[#This Row],["0" НДС]]*$U$1</f>
        <v>1858.28</v>
      </c>
    </row>
    <row r="690" spans="1:19" x14ac:dyDescent="0.25">
      <c r="A690" s="1" t="s">
        <v>385</v>
      </c>
      <c r="B690" s="1" t="s">
        <v>3</v>
      </c>
      <c r="C690" s="1" t="s">
        <v>1057</v>
      </c>
      <c r="D690">
        <v>2050.91</v>
      </c>
      <c r="E690">
        <v>2153.46</v>
      </c>
      <c r="F690">
        <v>1794.55</v>
      </c>
      <c r="K690" s="364">
        <f t="array" ref="K690">Профильные_системы[[#This Row],[РРЦ Без НДС]]-Профильные_системы[[#This Row],[РРЦ Без НДС]]*$N$1</f>
        <v>2050.91</v>
      </c>
      <c r="L690" s="364">
        <f t="array" ref="L690">Профильные_системы[[#This Row],[РРЦ с НДС]]-Профильные_системы[[#This Row],[РРЦ с НДС]]*$N$1</f>
        <v>2153.46</v>
      </c>
      <c r="M690" s="364">
        <f t="array" ref="M690">Профильные_системы[[#This Row],["0" НДС]]-Профильные_системы[[#This Row],["0" НДС]]*$N$1</f>
        <v>1794.55</v>
      </c>
      <c r="Q690">
        <f t="array" ref="Q690">Профильные_системы[[#This Row],[РРЦ Без НДС]]-Профильные_системы[[#This Row],[РРЦ Без НДС]]*$U$1</f>
        <v>2050.91</v>
      </c>
      <c r="R690">
        <f t="array" ref="R690">Профильные_системы[[#This Row],[РРЦ с НДС]]-Профильные_системы[[#This Row],[РРЦ с НДС]]*$U$1</f>
        <v>2153.46</v>
      </c>
      <c r="S690" s="1">
        <f t="array" ref="S690">Профильные_системы[[#This Row],["0" НДС]]-Профильные_системы[[#This Row],["0" НДС]]*$U$1</f>
        <v>1794.55</v>
      </c>
    </row>
    <row r="691" spans="1:19" x14ac:dyDescent="0.25">
      <c r="A691" s="1" t="s">
        <v>386</v>
      </c>
      <c r="B691" s="1" t="s">
        <v>3</v>
      </c>
      <c r="C691" s="1" t="s">
        <v>1058</v>
      </c>
      <c r="D691">
        <v>4144.28</v>
      </c>
      <c r="E691">
        <v>4351.5</v>
      </c>
      <c r="F691">
        <v>3626.25</v>
      </c>
      <c r="K691" s="364">
        <f t="array" ref="K691">Профильные_системы[[#This Row],[РРЦ Без НДС]]-Профильные_системы[[#This Row],[РРЦ Без НДС]]*$N$1</f>
        <v>4144.28</v>
      </c>
      <c r="L691" s="364">
        <f t="array" ref="L691">Профильные_системы[[#This Row],[РРЦ с НДС]]-Профильные_системы[[#This Row],[РРЦ с НДС]]*$N$1</f>
        <v>4351.5</v>
      </c>
      <c r="M691" s="364">
        <f t="array" ref="M691">Профильные_системы[[#This Row],["0" НДС]]-Профильные_системы[[#This Row],["0" НДС]]*$N$1</f>
        <v>3626.25</v>
      </c>
      <c r="Q691">
        <f t="array" ref="Q691">Профильные_системы[[#This Row],[РРЦ Без НДС]]-Профильные_системы[[#This Row],[РРЦ Без НДС]]*$U$1</f>
        <v>4144.28</v>
      </c>
      <c r="R691">
        <f t="array" ref="R691">Профильные_системы[[#This Row],[РРЦ с НДС]]-Профильные_системы[[#This Row],[РРЦ с НДС]]*$U$1</f>
        <v>4351.5</v>
      </c>
      <c r="S691" s="1">
        <f t="array" ref="S691">Профильные_системы[[#This Row],["0" НДС]]-Профильные_системы[[#This Row],["0" НДС]]*$U$1</f>
        <v>3626.25</v>
      </c>
    </row>
    <row r="692" spans="1:19" x14ac:dyDescent="0.25">
      <c r="A692" s="1" t="s">
        <v>388</v>
      </c>
      <c r="B692" s="1" t="s">
        <v>3</v>
      </c>
      <c r="C692" s="1" t="s">
        <v>1063</v>
      </c>
      <c r="D692">
        <v>490.12</v>
      </c>
      <c r="E692">
        <v>514.63200000000006</v>
      </c>
      <c r="F692">
        <v>428.86</v>
      </c>
      <c r="K692" s="364">
        <f t="array" ref="K692">Профильные_системы[[#This Row],[РРЦ Без НДС]]-Профильные_системы[[#This Row],[РРЦ Без НДС]]*$N$1</f>
        <v>490.12</v>
      </c>
      <c r="L692" s="364">
        <f t="array" ref="L692">Профильные_системы[[#This Row],[РРЦ с НДС]]-Профильные_системы[[#This Row],[РРЦ с НДС]]*$N$1</f>
        <v>514.63200000000006</v>
      </c>
      <c r="M692" s="364">
        <f t="array" ref="M692">Профильные_системы[[#This Row],["0" НДС]]-Профильные_системы[[#This Row],["0" НДС]]*$N$1</f>
        <v>428.86</v>
      </c>
      <c r="Q692">
        <f t="array" ref="Q692">Профильные_системы[[#This Row],[РРЦ Без НДС]]-Профильные_системы[[#This Row],[РРЦ Без НДС]]*$U$1</f>
        <v>490.12</v>
      </c>
      <c r="R692">
        <f t="array" ref="R692">Профильные_системы[[#This Row],[РРЦ с НДС]]-Профильные_системы[[#This Row],[РРЦ с НДС]]*$U$1</f>
        <v>514.63200000000006</v>
      </c>
      <c r="S692" s="1">
        <f t="array" ref="S692">Профильные_системы[[#This Row],["0" НДС]]-Профильные_системы[[#This Row],["0" НДС]]*$U$1</f>
        <v>428.86</v>
      </c>
    </row>
    <row r="693" spans="1:19" x14ac:dyDescent="0.25">
      <c r="A693" s="1" t="s">
        <v>389</v>
      </c>
      <c r="B693" s="1" t="s">
        <v>3</v>
      </c>
      <c r="C693" s="1" t="s">
        <v>1066</v>
      </c>
      <c r="D693">
        <v>2172.75</v>
      </c>
      <c r="E693">
        <v>2281.3920000000003</v>
      </c>
      <c r="F693">
        <v>1901.16</v>
      </c>
      <c r="K693" s="364">
        <f t="array" ref="K693">Профильные_системы[[#This Row],[РРЦ Без НДС]]-Профильные_системы[[#This Row],[РРЦ Без НДС]]*$N$1</f>
        <v>2172.75</v>
      </c>
      <c r="L693" s="364">
        <f t="array" ref="L693">Профильные_системы[[#This Row],[РРЦ с НДС]]-Профильные_системы[[#This Row],[РРЦ с НДС]]*$N$1</f>
        <v>2281.3920000000003</v>
      </c>
      <c r="M693" s="364">
        <f t="array" ref="M693">Профильные_системы[[#This Row],["0" НДС]]-Профильные_системы[[#This Row],["0" НДС]]*$N$1</f>
        <v>1901.16</v>
      </c>
      <c r="Q693">
        <f t="array" ref="Q693">Профильные_системы[[#This Row],[РРЦ Без НДС]]-Профильные_системы[[#This Row],[РРЦ Без НДС]]*$U$1</f>
        <v>2172.75</v>
      </c>
      <c r="R693">
        <f t="array" ref="R693">Профильные_системы[[#This Row],[РРЦ с НДС]]-Профильные_системы[[#This Row],[РРЦ с НДС]]*$U$1</f>
        <v>2281.3920000000003</v>
      </c>
      <c r="S693" s="1">
        <f t="array" ref="S693">Профильные_системы[[#This Row],["0" НДС]]-Профильные_системы[[#This Row],["0" НДС]]*$U$1</f>
        <v>1901.16</v>
      </c>
    </row>
    <row r="694" spans="1:19" x14ac:dyDescent="0.25">
      <c r="A694" s="1" t="s">
        <v>390</v>
      </c>
      <c r="B694" s="1" t="s">
        <v>3</v>
      </c>
      <c r="C694" s="1" t="s">
        <v>1069</v>
      </c>
      <c r="D694">
        <v>2091.09</v>
      </c>
      <c r="E694">
        <v>2195.6400000000003</v>
      </c>
      <c r="F694">
        <v>1829.7</v>
      </c>
      <c r="K694" s="364">
        <f t="array" ref="K694">Профильные_системы[[#This Row],[РРЦ Без НДС]]-Профильные_системы[[#This Row],[РРЦ Без НДС]]*$N$1</f>
        <v>2091.09</v>
      </c>
      <c r="L694" s="364">
        <f t="array" ref="L694">Профильные_системы[[#This Row],[РРЦ с НДС]]-Профильные_системы[[#This Row],[РРЦ с НДС]]*$N$1</f>
        <v>2195.6400000000003</v>
      </c>
      <c r="M694" s="364">
        <f t="array" ref="M694">Профильные_системы[[#This Row],["0" НДС]]-Профильные_системы[[#This Row],["0" НДС]]*$N$1</f>
        <v>1829.7</v>
      </c>
      <c r="Q694">
        <f t="array" ref="Q694">Профильные_системы[[#This Row],[РРЦ Без НДС]]-Профильные_системы[[#This Row],[РРЦ Без НДС]]*$U$1</f>
        <v>2091.09</v>
      </c>
      <c r="R694">
        <f t="array" ref="R694">Профильные_системы[[#This Row],[РРЦ с НДС]]-Профильные_системы[[#This Row],[РРЦ с НДС]]*$U$1</f>
        <v>2195.6400000000003</v>
      </c>
      <c r="S694" s="1">
        <f t="array" ref="S694">Профильные_системы[[#This Row],["0" НДС]]-Профильные_системы[[#This Row],["0" НДС]]*$U$1</f>
        <v>1829.7</v>
      </c>
    </row>
    <row r="695" spans="1:19" x14ac:dyDescent="0.25">
      <c r="A695" s="1" t="s">
        <v>387</v>
      </c>
      <c r="B695" s="1" t="s">
        <v>3</v>
      </c>
      <c r="C695" s="1" t="s">
        <v>1060</v>
      </c>
      <c r="D695">
        <v>1666.35</v>
      </c>
      <c r="E695">
        <v>1749.672</v>
      </c>
      <c r="F695">
        <v>1458.06</v>
      </c>
      <c r="K695" s="364">
        <f t="array" ref="K695">Профильные_системы[[#This Row],[РРЦ Без НДС]]-Профильные_системы[[#This Row],[РРЦ Без НДС]]*$N$1</f>
        <v>1666.35</v>
      </c>
      <c r="L695" s="364">
        <f t="array" ref="L695">Профильные_системы[[#This Row],[РРЦ с НДС]]-Профильные_системы[[#This Row],[РРЦ с НДС]]*$N$1</f>
        <v>1749.672</v>
      </c>
      <c r="M695" s="364">
        <f t="array" ref="M695">Профильные_системы[[#This Row],["0" НДС]]-Профильные_системы[[#This Row],["0" НДС]]*$N$1</f>
        <v>1458.06</v>
      </c>
      <c r="Q695">
        <f t="array" ref="Q695">Профильные_системы[[#This Row],[РРЦ Без НДС]]-Профильные_системы[[#This Row],[РРЦ Без НДС]]*$U$1</f>
        <v>1666.35</v>
      </c>
      <c r="R695">
        <f t="array" ref="R695">Профильные_системы[[#This Row],[РРЦ с НДС]]-Профильные_системы[[#This Row],[РРЦ с НДС]]*$U$1</f>
        <v>1749.672</v>
      </c>
      <c r="S695" s="1">
        <f t="array" ref="S695">Профильные_системы[[#This Row],["0" НДС]]-Профильные_системы[[#This Row],["0" НДС]]*$U$1</f>
        <v>1458.06</v>
      </c>
    </row>
    <row r="696" spans="1:19" x14ac:dyDescent="0.25">
      <c r="A696" s="1" t="s">
        <v>399</v>
      </c>
      <c r="B696" s="1" t="s">
        <v>3</v>
      </c>
      <c r="C696" s="1" t="s">
        <v>1078</v>
      </c>
      <c r="D696">
        <v>1881.19</v>
      </c>
      <c r="E696">
        <v>1975.248</v>
      </c>
      <c r="F696">
        <v>1646.04</v>
      </c>
      <c r="K696" s="364">
        <f t="array" ref="K696">Профильные_системы[[#This Row],[РРЦ Без НДС]]-Профильные_системы[[#This Row],[РРЦ Без НДС]]*$N$1</f>
        <v>1881.19</v>
      </c>
      <c r="L696" s="364">
        <f t="array" ref="L696">Профильные_системы[[#This Row],[РРЦ с НДС]]-Профильные_системы[[#This Row],[РРЦ с НДС]]*$N$1</f>
        <v>1975.248</v>
      </c>
      <c r="M696" s="364">
        <f t="array" ref="M696">Профильные_системы[[#This Row],["0" НДС]]-Профильные_системы[[#This Row],["0" НДС]]*$N$1</f>
        <v>1646.04</v>
      </c>
      <c r="Q696">
        <f t="array" ref="Q696">Профильные_системы[[#This Row],[РРЦ Без НДС]]-Профильные_системы[[#This Row],[РРЦ Без НДС]]*$U$1</f>
        <v>1881.19</v>
      </c>
      <c r="R696">
        <f t="array" ref="R696">Профильные_системы[[#This Row],[РРЦ с НДС]]-Профильные_системы[[#This Row],[РРЦ с НДС]]*$U$1</f>
        <v>1975.248</v>
      </c>
      <c r="S696" s="1">
        <f t="array" ref="S696">Профильные_системы[[#This Row],["0" НДС]]-Профильные_системы[[#This Row],["0" НДС]]*$U$1</f>
        <v>1646.04</v>
      </c>
    </row>
    <row r="697" spans="1:19" x14ac:dyDescent="0.25">
      <c r="A697" s="1" t="s">
        <v>397</v>
      </c>
      <c r="B697" s="1" t="s">
        <v>3</v>
      </c>
      <c r="C697" s="1" t="s">
        <v>1075</v>
      </c>
      <c r="D697">
        <v>702.49</v>
      </c>
      <c r="E697">
        <v>737.61599999999999</v>
      </c>
      <c r="F697">
        <v>614.67999999999995</v>
      </c>
      <c r="K697" s="364">
        <f t="array" ref="K697">Профильные_системы[[#This Row],[РРЦ Без НДС]]-Профильные_системы[[#This Row],[РРЦ Без НДС]]*$N$1</f>
        <v>702.49</v>
      </c>
      <c r="L697" s="364">
        <f t="array" ref="L697">Профильные_системы[[#This Row],[РРЦ с НДС]]-Профильные_системы[[#This Row],[РРЦ с НДС]]*$N$1</f>
        <v>737.61599999999999</v>
      </c>
      <c r="M697" s="364">
        <f t="array" ref="M697">Профильные_системы[[#This Row],["0" НДС]]-Профильные_системы[[#This Row],["0" НДС]]*$N$1</f>
        <v>614.67999999999995</v>
      </c>
      <c r="Q697">
        <f t="array" ref="Q697">Профильные_системы[[#This Row],[РРЦ Без НДС]]-Профильные_системы[[#This Row],[РРЦ Без НДС]]*$U$1</f>
        <v>702.49</v>
      </c>
      <c r="R697">
        <f t="array" ref="R697">Профильные_системы[[#This Row],[РРЦ с НДС]]-Профильные_системы[[#This Row],[РРЦ с НДС]]*$U$1</f>
        <v>737.61599999999999</v>
      </c>
      <c r="S697" s="1">
        <f t="array" ref="S697">Профильные_системы[[#This Row],["0" НДС]]-Профильные_системы[[#This Row],["0" НДС]]*$U$1</f>
        <v>614.67999999999995</v>
      </c>
    </row>
    <row r="698" spans="1:19" x14ac:dyDescent="0.25">
      <c r="A698" s="1" t="s">
        <v>382</v>
      </c>
      <c r="B698" s="1" t="s">
        <v>3</v>
      </c>
      <c r="C698" s="1" t="s">
        <v>37</v>
      </c>
      <c r="D698">
        <v>4518.3999999999996</v>
      </c>
      <c r="E698">
        <v>4744.32</v>
      </c>
      <c r="F698">
        <v>3953.6</v>
      </c>
      <c r="K698" s="364">
        <f t="array" ref="K698">Профильные_системы[[#This Row],[РРЦ Без НДС]]-Профильные_системы[[#This Row],[РРЦ Без НДС]]*$N$1</f>
        <v>4518.3999999999996</v>
      </c>
      <c r="L698" s="364">
        <f t="array" ref="L698">Профильные_системы[[#This Row],[РРЦ с НДС]]-Профильные_системы[[#This Row],[РРЦ с НДС]]*$N$1</f>
        <v>4744.32</v>
      </c>
      <c r="M698" s="364">
        <f t="array" ref="M698">Профильные_системы[[#This Row],["0" НДС]]-Профильные_системы[[#This Row],["0" НДС]]*$N$1</f>
        <v>3953.6</v>
      </c>
      <c r="Q698">
        <f t="array" ref="Q698">Профильные_системы[[#This Row],[РРЦ Без НДС]]-Профильные_системы[[#This Row],[РРЦ Без НДС]]*$U$1</f>
        <v>4518.3999999999996</v>
      </c>
      <c r="R698">
        <f t="array" ref="R698">Профильные_системы[[#This Row],[РРЦ с НДС]]-Профильные_системы[[#This Row],[РРЦ с НДС]]*$U$1</f>
        <v>4744.32</v>
      </c>
      <c r="S698" s="1">
        <f t="array" ref="S698">Профильные_системы[[#This Row],["0" НДС]]-Профильные_системы[[#This Row],["0" НДС]]*$U$1</f>
        <v>3953.6</v>
      </c>
    </row>
    <row r="699" spans="1:19" x14ac:dyDescent="0.25">
      <c r="A699" s="1" t="s">
        <v>41</v>
      </c>
      <c r="B699" s="1" t="s">
        <v>3</v>
      </c>
      <c r="C699" s="1" t="s">
        <v>49</v>
      </c>
      <c r="D699">
        <v>2127.35</v>
      </c>
      <c r="E699">
        <v>2233.7160000000003</v>
      </c>
      <c r="F699">
        <v>1861.43</v>
      </c>
      <c r="K699" s="364">
        <f t="array" ref="K699">Профильные_системы[[#This Row],[РРЦ Без НДС]]-Профильные_системы[[#This Row],[РРЦ Без НДС]]*$N$1</f>
        <v>2127.35</v>
      </c>
      <c r="L699" s="364">
        <f t="array" ref="L699">Профильные_системы[[#This Row],[РРЦ с НДС]]-Профильные_системы[[#This Row],[РРЦ с НДС]]*$N$1</f>
        <v>2233.7160000000003</v>
      </c>
      <c r="M699" s="364">
        <f t="array" ref="M699">Профильные_системы[[#This Row],["0" НДС]]-Профильные_системы[[#This Row],["0" НДС]]*$N$1</f>
        <v>1861.43</v>
      </c>
      <c r="Q699">
        <f t="array" ref="Q699">Профильные_системы[[#This Row],[РРЦ Без НДС]]-Профильные_системы[[#This Row],[РРЦ Без НДС]]*$U$1</f>
        <v>2127.35</v>
      </c>
      <c r="R699">
        <f t="array" ref="R699">Профильные_системы[[#This Row],[РРЦ с НДС]]-Профильные_системы[[#This Row],[РРЦ с НДС]]*$U$1</f>
        <v>2233.7160000000003</v>
      </c>
      <c r="S699" s="1">
        <f t="array" ref="S699">Профильные_системы[[#This Row],["0" НДС]]-Профильные_системы[[#This Row],["0" НДС]]*$U$1</f>
        <v>1861.43</v>
      </c>
    </row>
    <row r="700" spans="1:19" x14ac:dyDescent="0.25">
      <c r="A700" s="1" t="s">
        <v>384</v>
      </c>
      <c r="B700" s="1" t="s">
        <v>5</v>
      </c>
      <c r="C700" s="1" t="s">
        <v>1056</v>
      </c>
      <c r="D700">
        <v>2312.4499999999998</v>
      </c>
      <c r="E700">
        <v>2428.0680000000002</v>
      </c>
      <c r="F700">
        <v>2023.39</v>
      </c>
      <c r="K700" s="364">
        <f t="array" ref="K700">Профильные_системы[[#This Row],[РРЦ Без НДС]]-Профильные_системы[[#This Row],[РРЦ Без НДС]]*$N$1</f>
        <v>2312.4499999999998</v>
      </c>
      <c r="L700" s="364">
        <f t="array" ref="L700">Профильные_системы[[#This Row],[РРЦ с НДС]]-Профильные_системы[[#This Row],[РРЦ с НДС]]*$N$1</f>
        <v>2428.0680000000002</v>
      </c>
      <c r="M700" s="364">
        <f t="array" ref="M700">Профильные_системы[[#This Row],["0" НДС]]-Профильные_системы[[#This Row],["0" НДС]]*$N$1</f>
        <v>2023.39</v>
      </c>
      <c r="Q700">
        <f t="array" ref="Q700">Профильные_системы[[#This Row],[РРЦ Без НДС]]-Профильные_системы[[#This Row],[РРЦ Без НДС]]*$U$1</f>
        <v>2312.4499999999998</v>
      </c>
      <c r="R700">
        <f t="array" ref="R700">Профильные_системы[[#This Row],[РРЦ с НДС]]-Профильные_системы[[#This Row],[РРЦ с НДС]]*$U$1</f>
        <v>2428.0680000000002</v>
      </c>
      <c r="S700" s="1">
        <f t="array" ref="S700">Профильные_системы[[#This Row],["0" НДС]]-Профильные_системы[[#This Row],["0" НДС]]*$U$1</f>
        <v>2023.39</v>
      </c>
    </row>
    <row r="701" spans="1:19" x14ac:dyDescent="0.25">
      <c r="A701" s="1" t="s">
        <v>388</v>
      </c>
      <c r="B701" s="1" t="s">
        <v>5</v>
      </c>
      <c r="C701" s="1" t="s">
        <v>1064</v>
      </c>
      <c r="D701">
        <v>527.33000000000004</v>
      </c>
      <c r="E701">
        <v>553.69200000000001</v>
      </c>
      <c r="F701">
        <v>461.41</v>
      </c>
      <c r="K701" s="364">
        <f t="array" ref="K701">Профильные_системы[[#This Row],[РРЦ Без НДС]]-Профильные_системы[[#This Row],[РРЦ Без НДС]]*$N$1</f>
        <v>527.33000000000004</v>
      </c>
      <c r="L701" s="364">
        <f t="array" ref="L701">Профильные_системы[[#This Row],[РРЦ с НДС]]-Профильные_системы[[#This Row],[РРЦ с НДС]]*$N$1</f>
        <v>553.69200000000001</v>
      </c>
      <c r="M701" s="364">
        <f t="array" ref="M701">Профильные_системы[[#This Row],["0" НДС]]-Профильные_системы[[#This Row],["0" НДС]]*$N$1</f>
        <v>461.41</v>
      </c>
      <c r="Q701">
        <f t="array" ref="Q701">Профильные_системы[[#This Row],[РРЦ Без НДС]]-Профильные_системы[[#This Row],[РРЦ Без НДС]]*$U$1</f>
        <v>527.33000000000004</v>
      </c>
      <c r="R701">
        <f t="array" ref="R701">Профильные_системы[[#This Row],[РРЦ с НДС]]-Профильные_системы[[#This Row],[РРЦ с НДС]]*$U$1</f>
        <v>553.69200000000001</v>
      </c>
      <c r="S701" s="1">
        <f t="array" ref="S701">Профильные_системы[[#This Row],["0" НДС]]-Профильные_системы[[#This Row],["0" НДС]]*$U$1</f>
        <v>461.41</v>
      </c>
    </row>
    <row r="702" spans="1:19" x14ac:dyDescent="0.25">
      <c r="A702" s="1" t="s">
        <v>389</v>
      </c>
      <c r="B702" s="1" t="s">
        <v>5</v>
      </c>
      <c r="C702" s="1" t="s">
        <v>1067</v>
      </c>
      <c r="D702">
        <v>2339.7399999999998</v>
      </c>
      <c r="E702">
        <v>2456.7240000000002</v>
      </c>
      <c r="F702">
        <v>2047.27</v>
      </c>
      <c r="K702" s="364">
        <f t="array" ref="K702">Профильные_системы[[#This Row],[РРЦ Без НДС]]-Профильные_системы[[#This Row],[РРЦ Без НДС]]*$N$1</f>
        <v>2339.7399999999998</v>
      </c>
      <c r="L702" s="364">
        <f t="array" ref="L702">Профильные_системы[[#This Row],[РРЦ с НДС]]-Профильные_системы[[#This Row],[РРЦ с НДС]]*$N$1</f>
        <v>2456.7240000000002</v>
      </c>
      <c r="M702" s="364">
        <f t="array" ref="M702">Профильные_системы[[#This Row],["0" НДС]]-Профильные_системы[[#This Row],["0" НДС]]*$N$1</f>
        <v>2047.27</v>
      </c>
      <c r="Q702">
        <f t="array" ref="Q702">Профильные_системы[[#This Row],[РРЦ Без НДС]]-Профильные_системы[[#This Row],[РРЦ Без НДС]]*$U$1</f>
        <v>2339.7399999999998</v>
      </c>
      <c r="R702">
        <f t="array" ref="R702">Профильные_системы[[#This Row],[РРЦ с НДС]]-Профильные_системы[[#This Row],[РРЦ с НДС]]*$U$1</f>
        <v>2456.7240000000002</v>
      </c>
      <c r="S702" s="1">
        <f t="array" ref="S702">Профильные_системы[[#This Row],["0" НДС]]-Профильные_системы[[#This Row],["0" НДС]]*$U$1</f>
        <v>2047.27</v>
      </c>
    </row>
    <row r="703" spans="1:19" x14ac:dyDescent="0.25">
      <c r="A703" s="1" t="s">
        <v>390</v>
      </c>
      <c r="B703" s="1" t="s">
        <v>5</v>
      </c>
      <c r="C703" s="1" t="s">
        <v>1070</v>
      </c>
      <c r="D703">
        <v>2252.71</v>
      </c>
      <c r="E703">
        <v>2365.3440000000001</v>
      </c>
      <c r="F703">
        <v>1971.12</v>
      </c>
      <c r="K703" s="364">
        <f t="array" ref="K703">Профильные_системы[[#This Row],[РРЦ Без НДС]]-Профильные_системы[[#This Row],[РРЦ Без НДС]]*$N$1</f>
        <v>2252.71</v>
      </c>
      <c r="L703" s="364">
        <f t="array" ref="L703">Профильные_системы[[#This Row],[РРЦ с НДС]]-Профильные_системы[[#This Row],[РРЦ с НДС]]*$N$1</f>
        <v>2365.3440000000001</v>
      </c>
      <c r="M703" s="364">
        <f t="array" ref="M703">Профильные_системы[[#This Row],["0" НДС]]-Профильные_системы[[#This Row],["0" НДС]]*$N$1</f>
        <v>1971.12</v>
      </c>
      <c r="Q703">
        <f t="array" ref="Q703">Профильные_системы[[#This Row],[РРЦ Без НДС]]-Профильные_системы[[#This Row],[РРЦ Без НДС]]*$U$1</f>
        <v>2252.71</v>
      </c>
      <c r="R703">
        <f t="array" ref="R703">Профильные_системы[[#This Row],[РРЦ с НДС]]-Профильные_системы[[#This Row],[РРЦ с НДС]]*$U$1</f>
        <v>2365.3440000000001</v>
      </c>
      <c r="S703" s="1">
        <f t="array" ref="S703">Профильные_системы[[#This Row],["0" НДС]]-Профильные_системы[[#This Row],["0" НДС]]*$U$1</f>
        <v>1971.12</v>
      </c>
    </row>
    <row r="704" spans="1:19" x14ac:dyDescent="0.25">
      <c r="A704" s="1" t="s">
        <v>387</v>
      </c>
      <c r="B704" s="1" t="s">
        <v>5</v>
      </c>
      <c r="C704" s="1" t="s">
        <v>1061</v>
      </c>
      <c r="D704">
        <v>1795.32</v>
      </c>
      <c r="E704">
        <v>1885.0920000000001</v>
      </c>
      <c r="F704">
        <v>1570.91</v>
      </c>
      <c r="K704" s="364">
        <f t="array" ref="K704">Профильные_системы[[#This Row],[РРЦ Без НДС]]-Профильные_системы[[#This Row],[РРЦ Без НДС]]*$N$1</f>
        <v>1795.32</v>
      </c>
      <c r="L704" s="364">
        <f t="array" ref="L704">Профильные_системы[[#This Row],[РРЦ с НДС]]-Профильные_системы[[#This Row],[РРЦ с НДС]]*$N$1</f>
        <v>1885.0920000000001</v>
      </c>
      <c r="M704" s="364">
        <f t="array" ref="M704">Профильные_системы[[#This Row],["0" НДС]]-Профильные_системы[[#This Row],["0" НДС]]*$N$1</f>
        <v>1570.91</v>
      </c>
      <c r="Q704">
        <f t="array" ref="Q704">Профильные_системы[[#This Row],[РРЦ Без НДС]]-Профильные_системы[[#This Row],[РРЦ Без НДС]]*$U$1</f>
        <v>1795.32</v>
      </c>
      <c r="R704">
        <f t="array" ref="R704">Профильные_системы[[#This Row],[РРЦ с НДС]]-Профильные_системы[[#This Row],[РРЦ с НДС]]*$U$1</f>
        <v>1885.0920000000001</v>
      </c>
      <c r="S704" s="1">
        <f t="array" ref="S704">Профильные_системы[[#This Row],["0" НДС]]-Профильные_системы[[#This Row],["0" НДС]]*$U$1</f>
        <v>1570.91</v>
      </c>
    </row>
    <row r="705" spans="1:19" x14ac:dyDescent="0.25">
      <c r="A705" s="1" t="s">
        <v>397</v>
      </c>
      <c r="B705" s="1" t="s">
        <v>5</v>
      </c>
      <c r="C705" s="1" t="s">
        <v>1076</v>
      </c>
      <c r="D705">
        <v>756.02</v>
      </c>
      <c r="E705">
        <v>793.82399999999996</v>
      </c>
      <c r="F705">
        <v>661.52</v>
      </c>
      <c r="K705" s="364">
        <f t="array" ref="K705">Профильные_системы[[#This Row],[РРЦ Без НДС]]-Профильные_системы[[#This Row],[РРЦ Без НДС]]*$N$1</f>
        <v>756.02</v>
      </c>
      <c r="L705" s="364">
        <f t="array" ref="L705">Профильные_системы[[#This Row],[РРЦ с НДС]]-Профильные_системы[[#This Row],[РРЦ с НДС]]*$N$1</f>
        <v>793.82399999999996</v>
      </c>
      <c r="M705" s="364">
        <f t="array" ref="M705">Профильные_системы[[#This Row],["0" НДС]]-Профильные_системы[[#This Row],["0" НДС]]*$N$1</f>
        <v>661.52</v>
      </c>
      <c r="Q705">
        <f t="array" ref="Q705">Профильные_системы[[#This Row],[РРЦ Без НДС]]-Профильные_системы[[#This Row],[РРЦ Без НДС]]*$U$1</f>
        <v>756.02</v>
      </c>
      <c r="R705">
        <f t="array" ref="R705">Профильные_системы[[#This Row],[РРЦ с НДС]]-Профильные_системы[[#This Row],[РРЦ с НДС]]*$U$1</f>
        <v>793.82399999999996</v>
      </c>
      <c r="S705" s="1">
        <f t="array" ref="S705">Профильные_системы[[#This Row],["0" НДС]]-Профильные_системы[[#This Row],["0" НДС]]*$U$1</f>
        <v>661.52</v>
      </c>
    </row>
    <row r="706" spans="1:19" x14ac:dyDescent="0.25">
      <c r="A706" s="1" t="s">
        <v>382</v>
      </c>
      <c r="B706" s="1" t="s">
        <v>5</v>
      </c>
      <c r="C706" s="1" t="s">
        <v>23</v>
      </c>
      <c r="D706">
        <v>5106.18</v>
      </c>
      <c r="E706">
        <v>5361.4920000000002</v>
      </c>
      <c r="F706">
        <v>4467.91</v>
      </c>
      <c r="K706" s="364">
        <f t="array" ref="K706">Профильные_системы[[#This Row],[РРЦ Без НДС]]-Профильные_системы[[#This Row],[РРЦ Без НДС]]*$N$1</f>
        <v>5106.18</v>
      </c>
      <c r="L706" s="364">
        <f t="array" ref="L706">Профильные_системы[[#This Row],[РРЦ с НДС]]-Профильные_системы[[#This Row],[РРЦ с НДС]]*$N$1</f>
        <v>5361.4920000000002</v>
      </c>
      <c r="M706" s="364">
        <f t="array" ref="M706">Профильные_системы[[#This Row],["0" НДС]]-Профильные_системы[[#This Row],["0" НДС]]*$N$1</f>
        <v>4467.91</v>
      </c>
      <c r="Q706">
        <f t="array" ref="Q706">Профильные_системы[[#This Row],[РРЦ Без НДС]]-Профильные_системы[[#This Row],[РРЦ Без НДС]]*$U$1</f>
        <v>5106.18</v>
      </c>
      <c r="R706">
        <f t="array" ref="R706">Профильные_системы[[#This Row],[РРЦ с НДС]]-Профильные_системы[[#This Row],[РРЦ с НДС]]*$U$1</f>
        <v>5361.4920000000002</v>
      </c>
      <c r="S706" s="1">
        <f t="array" ref="S706">Профильные_системы[[#This Row],["0" НДС]]-Профильные_системы[[#This Row],["0" НДС]]*$U$1</f>
        <v>4467.91</v>
      </c>
    </row>
    <row r="707" spans="1:19" x14ac:dyDescent="0.25">
      <c r="A707" s="1" t="s">
        <v>41</v>
      </c>
      <c r="B707" s="1" t="s">
        <v>5</v>
      </c>
      <c r="C707" s="1" t="s">
        <v>46</v>
      </c>
      <c r="D707">
        <v>2401.37</v>
      </c>
      <c r="E707">
        <v>2521.4399999999996</v>
      </c>
      <c r="F707">
        <v>2101.1999999999998</v>
      </c>
      <c r="K707" s="364">
        <f t="array" ref="K707">Профильные_системы[[#This Row],[РРЦ Без НДС]]-Профильные_системы[[#This Row],[РРЦ Без НДС]]*$N$1</f>
        <v>2401.37</v>
      </c>
      <c r="L707" s="364">
        <f t="array" ref="L707">Профильные_системы[[#This Row],[РРЦ с НДС]]-Профильные_системы[[#This Row],[РРЦ с НДС]]*$N$1</f>
        <v>2521.4399999999996</v>
      </c>
      <c r="M707" s="364">
        <f t="array" ref="M707">Профильные_системы[[#This Row],["0" НДС]]-Профильные_системы[[#This Row],["0" НДС]]*$N$1</f>
        <v>2101.1999999999998</v>
      </c>
      <c r="Q707">
        <f t="array" ref="Q707">Профильные_системы[[#This Row],[РРЦ Без НДС]]-Профильные_системы[[#This Row],[РРЦ Без НДС]]*$U$1</f>
        <v>2401.37</v>
      </c>
      <c r="R707">
        <f t="array" ref="R707">Профильные_системы[[#This Row],[РРЦ с НДС]]-Профильные_системы[[#This Row],[РРЦ с НДС]]*$U$1</f>
        <v>2521.4399999999996</v>
      </c>
      <c r="S707" s="1">
        <f t="array" ref="S707">Профильные_системы[[#This Row],["0" НДС]]-Профильные_системы[[#This Row],["0" НДС]]*$U$1</f>
        <v>2101.1999999999998</v>
      </c>
    </row>
    <row r="708" spans="1:19" x14ac:dyDescent="0.25">
      <c r="A708" s="1" t="s">
        <v>384</v>
      </c>
      <c r="B708" s="1" t="s">
        <v>7</v>
      </c>
      <c r="C708" s="1" t="s">
        <v>1054</v>
      </c>
      <c r="D708">
        <v>2312.4499999999998</v>
      </c>
      <c r="E708">
        <v>2428.0680000000002</v>
      </c>
      <c r="F708">
        <v>2023.39</v>
      </c>
      <c r="K708" s="364">
        <f t="array" ref="K708">Профильные_системы[[#This Row],[РРЦ Без НДС]]-Профильные_системы[[#This Row],[РРЦ Без НДС]]*$N$1</f>
        <v>2312.4499999999998</v>
      </c>
      <c r="L708" s="364">
        <f t="array" ref="L708">Профильные_системы[[#This Row],[РРЦ с НДС]]-Профильные_системы[[#This Row],[РРЦ с НДС]]*$N$1</f>
        <v>2428.0680000000002</v>
      </c>
      <c r="M708" s="364">
        <f t="array" ref="M708">Профильные_системы[[#This Row],["0" НДС]]-Профильные_системы[[#This Row],["0" НДС]]*$N$1</f>
        <v>2023.39</v>
      </c>
      <c r="Q708">
        <f t="array" ref="Q708">Профильные_системы[[#This Row],[РРЦ Без НДС]]-Профильные_системы[[#This Row],[РРЦ Без НДС]]*$U$1</f>
        <v>2312.4499999999998</v>
      </c>
      <c r="R708">
        <f t="array" ref="R708">Профильные_системы[[#This Row],[РРЦ с НДС]]-Профильные_системы[[#This Row],[РРЦ с НДС]]*$U$1</f>
        <v>2428.0680000000002</v>
      </c>
      <c r="S708" s="1">
        <f t="array" ref="S708">Профильные_системы[[#This Row],["0" НДС]]-Профильные_системы[[#This Row],["0" НДС]]*$U$1</f>
        <v>2023.39</v>
      </c>
    </row>
    <row r="709" spans="1:19" x14ac:dyDescent="0.25">
      <c r="A709" s="1" t="s">
        <v>388</v>
      </c>
      <c r="B709" s="1" t="s">
        <v>7</v>
      </c>
      <c r="C709" s="1" t="s">
        <v>1062</v>
      </c>
      <c r="D709">
        <v>527.33000000000004</v>
      </c>
      <c r="E709">
        <v>553.69200000000001</v>
      </c>
      <c r="F709">
        <v>461.41</v>
      </c>
      <c r="K709" s="364">
        <f t="array" ref="K709">Профильные_системы[[#This Row],[РРЦ Без НДС]]-Профильные_системы[[#This Row],[РРЦ Без НДС]]*$N$1</f>
        <v>527.33000000000004</v>
      </c>
      <c r="L709" s="364">
        <f t="array" ref="L709">Профильные_системы[[#This Row],[РРЦ с НДС]]-Профильные_системы[[#This Row],[РРЦ с НДС]]*$N$1</f>
        <v>553.69200000000001</v>
      </c>
      <c r="M709" s="364">
        <f t="array" ref="M709">Профильные_системы[[#This Row],["0" НДС]]-Профильные_системы[[#This Row],["0" НДС]]*$N$1</f>
        <v>461.41</v>
      </c>
      <c r="Q709">
        <f t="array" ref="Q709">Профильные_системы[[#This Row],[РРЦ Без НДС]]-Профильные_системы[[#This Row],[РРЦ Без НДС]]*$U$1</f>
        <v>527.33000000000004</v>
      </c>
      <c r="R709">
        <f t="array" ref="R709">Профильные_системы[[#This Row],[РРЦ с НДС]]-Профильные_системы[[#This Row],[РРЦ с НДС]]*$U$1</f>
        <v>553.69200000000001</v>
      </c>
      <c r="S709" s="1">
        <f t="array" ref="S709">Профильные_системы[[#This Row],["0" НДС]]-Профильные_системы[[#This Row],["0" НДС]]*$U$1</f>
        <v>461.41</v>
      </c>
    </row>
    <row r="710" spans="1:19" x14ac:dyDescent="0.25">
      <c r="A710" s="1" t="s">
        <v>389</v>
      </c>
      <c r="B710" s="1" t="s">
        <v>7</v>
      </c>
      <c r="C710" s="1" t="s">
        <v>1065</v>
      </c>
      <c r="D710">
        <v>2339.7399999999998</v>
      </c>
      <c r="E710">
        <v>2456.7240000000002</v>
      </c>
      <c r="F710">
        <v>2047.27</v>
      </c>
      <c r="K710" s="364">
        <f t="array" ref="K710">Профильные_системы[[#This Row],[РРЦ Без НДС]]-Профильные_системы[[#This Row],[РРЦ Без НДС]]*$N$1</f>
        <v>2339.7399999999998</v>
      </c>
      <c r="L710" s="364">
        <f t="array" ref="L710">Профильные_системы[[#This Row],[РРЦ с НДС]]-Профильные_системы[[#This Row],[РРЦ с НДС]]*$N$1</f>
        <v>2456.7240000000002</v>
      </c>
      <c r="M710" s="364">
        <f t="array" ref="M710">Профильные_системы[[#This Row],["0" НДС]]-Профильные_системы[[#This Row],["0" НДС]]*$N$1</f>
        <v>2047.27</v>
      </c>
      <c r="Q710">
        <f t="array" ref="Q710">Профильные_системы[[#This Row],[РРЦ Без НДС]]-Профильные_системы[[#This Row],[РРЦ Без НДС]]*$U$1</f>
        <v>2339.7399999999998</v>
      </c>
      <c r="R710">
        <f t="array" ref="R710">Профильные_системы[[#This Row],[РРЦ с НДС]]-Профильные_системы[[#This Row],[РРЦ с НДС]]*$U$1</f>
        <v>2456.7240000000002</v>
      </c>
      <c r="S710" s="1">
        <f t="array" ref="S710">Профильные_системы[[#This Row],["0" НДС]]-Профильные_системы[[#This Row],["0" НДС]]*$U$1</f>
        <v>2047.27</v>
      </c>
    </row>
    <row r="711" spans="1:19" x14ac:dyDescent="0.25">
      <c r="A711" s="1" t="s">
        <v>390</v>
      </c>
      <c r="B711" s="1" t="s">
        <v>7</v>
      </c>
      <c r="C711" s="1" t="s">
        <v>1068</v>
      </c>
      <c r="D711">
        <v>2252.71</v>
      </c>
      <c r="E711">
        <v>2365.3440000000001</v>
      </c>
      <c r="F711">
        <v>1971.12</v>
      </c>
      <c r="K711" s="364">
        <f t="array" ref="K711">Профильные_системы[[#This Row],[РРЦ Без НДС]]-Профильные_системы[[#This Row],[РРЦ Без НДС]]*$N$1</f>
        <v>2252.71</v>
      </c>
      <c r="L711" s="364">
        <f t="array" ref="L711">Профильные_системы[[#This Row],[РРЦ с НДС]]-Профильные_системы[[#This Row],[РРЦ с НДС]]*$N$1</f>
        <v>2365.3440000000001</v>
      </c>
      <c r="M711" s="364">
        <f t="array" ref="M711">Профильные_системы[[#This Row],["0" НДС]]-Профильные_системы[[#This Row],["0" НДС]]*$N$1</f>
        <v>1971.12</v>
      </c>
      <c r="Q711">
        <f t="array" ref="Q711">Профильные_системы[[#This Row],[РРЦ Без НДС]]-Профильные_системы[[#This Row],[РРЦ Без НДС]]*$U$1</f>
        <v>2252.71</v>
      </c>
      <c r="R711">
        <f t="array" ref="R711">Профильные_системы[[#This Row],[РРЦ с НДС]]-Профильные_системы[[#This Row],[РРЦ с НДС]]*$U$1</f>
        <v>2365.3440000000001</v>
      </c>
      <c r="S711" s="1">
        <f t="array" ref="S711">Профильные_системы[[#This Row],["0" НДС]]-Профильные_системы[[#This Row],["0" НДС]]*$U$1</f>
        <v>1971.12</v>
      </c>
    </row>
    <row r="712" spans="1:19" x14ac:dyDescent="0.25">
      <c r="A712" s="1" t="s">
        <v>387</v>
      </c>
      <c r="B712" s="1" t="s">
        <v>7</v>
      </c>
      <c r="C712" s="1" t="s">
        <v>1059</v>
      </c>
      <c r="D712">
        <v>1795.32</v>
      </c>
      <c r="E712">
        <v>1885.0920000000001</v>
      </c>
      <c r="F712">
        <v>1570.91</v>
      </c>
      <c r="K712" s="364">
        <f t="array" ref="K712">Профильные_системы[[#This Row],[РРЦ Без НДС]]-Профильные_системы[[#This Row],[РРЦ Без НДС]]*$N$1</f>
        <v>1795.32</v>
      </c>
      <c r="L712" s="364">
        <f t="array" ref="L712">Профильные_системы[[#This Row],[РРЦ с НДС]]-Профильные_системы[[#This Row],[РРЦ с НДС]]*$N$1</f>
        <v>1885.0920000000001</v>
      </c>
      <c r="M712" s="364">
        <f t="array" ref="M712">Профильные_системы[[#This Row],["0" НДС]]-Профильные_системы[[#This Row],["0" НДС]]*$N$1</f>
        <v>1570.91</v>
      </c>
      <c r="Q712">
        <f t="array" ref="Q712">Профильные_системы[[#This Row],[РРЦ Без НДС]]-Профильные_системы[[#This Row],[РРЦ Без НДС]]*$U$1</f>
        <v>1795.32</v>
      </c>
      <c r="R712">
        <f t="array" ref="R712">Профильные_системы[[#This Row],[РРЦ с НДС]]-Профильные_системы[[#This Row],[РРЦ с НДС]]*$U$1</f>
        <v>1885.0920000000001</v>
      </c>
      <c r="S712" s="1">
        <f t="array" ref="S712">Профильные_системы[[#This Row],["0" НДС]]-Профильные_системы[[#This Row],["0" НДС]]*$U$1</f>
        <v>1570.91</v>
      </c>
    </row>
    <row r="713" spans="1:19" x14ac:dyDescent="0.25">
      <c r="A713" s="1" t="s">
        <v>397</v>
      </c>
      <c r="B713" s="1" t="s">
        <v>7</v>
      </c>
      <c r="C713" s="1" t="s">
        <v>1074</v>
      </c>
      <c r="D713">
        <v>756.02</v>
      </c>
      <c r="E713">
        <v>793.82399999999996</v>
      </c>
      <c r="F713">
        <v>661.52</v>
      </c>
      <c r="K713" s="364">
        <f t="array" ref="K713">Профильные_системы[[#This Row],[РРЦ Без НДС]]-Профильные_системы[[#This Row],[РРЦ Без НДС]]*$N$1</f>
        <v>756.02</v>
      </c>
      <c r="L713" s="364">
        <f t="array" ref="L713">Профильные_системы[[#This Row],[РРЦ с НДС]]-Профильные_системы[[#This Row],[РРЦ с НДС]]*$N$1</f>
        <v>793.82399999999996</v>
      </c>
      <c r="M713" s="364">
        <f t="array" ref="M713">Профильные_системы[[#This Row],["0" НДС]]-Профильные_системы[[#This Row],["0" НДС]]*$N$1</f>
        <v>661.52</v>
      </c>
      <c r="Q713">
        <f t="array" ref="Q713">Профильные_системы[[#This Row],[РРЦ Без НДС]]-Профильные_системы[[#This Row],[РРЦ Без НДС]]*$U$1</f>
        <v>756.02</v>
      </c>
      <c r="R713">
        <f t="array" ref="R713">Профильные_системы[[#This Row],[РРЦ с НДС]]-Профильные_системы[[#This Row],[РРЦ с НДС]]*$U$1</f>
        <v>793.82399999999996</v>
      </c>
      <c r="S713" s="1">
        <f t="array" ref="S713">Профильные_системы[[#This Row],["0" НДС]]-Профильные_системы[[#This Row],["0" НДС]]*$U$1</f>
        <v>661.52</v>
      </c>
    </row>
    <row r="714" spans="1:19" x14ac:dyDescent="0.25">
      <c r="A714" s="1" t="s">
        <v>382</v>
      </c>
      <c r="B714" s="1" t="s">
        <v>7</v>
      </c>
      <c r="C714" s="1" t="s">
        <v>32</v>
      </c>
      <c r="D714">
        <v>5106.18</v>
      </c>
      <c r="E714">
        <v>5361.4920000000002</v>
      </c>
      <c r="F714">
        <v>4467.91</v>
      </c>
      <c r="K714" s="364">
        <f t="array" ref="K714">Профильные_системы[[#This Row],[РРЦ Без НДС]]-Профильные_системы[[#This Row],[РРЦ Без НДС]]*$N$1</f>
        <v>5106.18</v>
      </c>
      <c r="L714" s="364">
        <f t="array" ref="L714">Профильные_системы[[#This Row],[РРЦ с НДС]]-Профильные_системы[[#This Row],[РРЦ с НДС]]*$N$1</f>
        <v>5361.4920000000002</v>
      </c>
      <c r="M714" s="364">
        <f t="array" ref="M714">Профильные_системы[[#This Row],["0" НДС]]-Профильные_системы[[#This Row],["0" НДС]]*$N$1</f>
        <v>4467.91</v>
      </c>
      <c r="Q714">
        <f t="array" ref="Q714">Профильные_системы[[#This Row],[РРЦ Без НДС]]-Профильные_системы[[#This Row],[РРЦ Без НДС]]*$U$1</f>
        <v>5106.18</v>
      </c>
      <c r="R714">
        <f t="array" ref="R714">Профильные_системы[[#This Row],[РРЦ с НДС]]-Профильные_системы[[#This Row],[РРЦ с НДС]]*$U$1</f>
        <v>5361.4920000000002</v>
      </c>
      <c r="S714" s="1">
        <f t="array" ref="S714">Профильные_системы[[#This Row],["0" НДС]]-Профильные_системы[[#This Row],["0" НДС]]*$U$1</f>
        <v>4467.91</v>
      </c>
    </row>
    <row r="715" spans="1:19" x14ac:dyDescent="0.25">
      <c r="A715" s="1" t="s">
        <v>41</v>
      </c>
      <c r="B715" s="1" t="s">
        <v>7</v>
      </c>
      <c r="C715" s="1" t="s">
        <v>45</v>
      </c>
      <c r="D715">
        <v>2401.37</v>
      </c>
      <c r="E715">
        <v>2521.4399999999996</v>
      </c>
      <c r="F715">
        <v>2101.1999999999998</v>
      </c>
      <c r="K715" s="364">
        <f t="array" ref="K715">Профильные_системы[[#This Row],[РРЦ Без НДС]]-Профильные_системы[[#This Row],[РРЦ Без НДС]]*$N$1</f>
        <v>2401.37</v>
      </c>
      <c r="L715" s="364">
        <f t="array" ref="L715">Профильные_системы[[#This Row],[РРЦ с НДС]]-Профильные_системы[[#This Row],[РРЦ с НДС]]*$N$1</f>
        <v>2521.4399999999996</v>
      </c>
      <c r="M715" s="364">
        <f t="array" ref="M715">Профильные_системы[[#This Row],["0" НДС]]-Профильные_системы[[#This Row],["0" НДС]]*$N$1</f>
        <v>2101.1999999999998</v>
      </c>
      <c r="Q715">
        <f t="array" ref="Q715">Профильные_системы[[#This Row],[РРЦ Без НДС]]-Профильные_системы[[#This Row],[РРЦ Без НДС]]*$U$1</f>
        <v>2401.37</v>
      </c>
      <c r="R715">
        <f t="array" ref="R715">Профильные_системы[[#This Row],[РРЦ с НДС]]-Профильные_системы[[#This Row],[РРЦ с НДС]]*$U$1</f>
        <v>2521.4399999999996</v>
      </c>
      <c r="S715" s="1">
        <f t="array" ref="S715">Профильные_системы[[#This Row],["0" НДС]]-Профильные_системы[[#This Row],["0" НДС]]*$U$1</f>
        <v>2101.1999999999998</v>
      </c>
    </row>
    <row r="716" spans="1:19" x14ac:dyDescent="0.25">
      <c r="A716" s="1" t="s">
        <v>384</v>
      </c>
      <c r="B716" s="1" t="s">
        <v>11</v>
      </c>
      <c r="C716" s="1" t="s">
        <v>1130</v>
      </c>
      <c r="D716">
        <v>1959.06</v>
      </c>
      <c r="E716">
        <v>2057.0160000000001</v>
      </c>
      <c r="F716">
        <v>1714.18</v>
      </c>
      <c r="K716" s="364">
        <f t="array" ref="K716">Профильные_системы[[#This Row],[РРЦ Без НДС]]-Профильные_системы[[#This Row],[РРЦ Без НДС]]*$N$1</f>
        <v>1959.06</v>
      </c>
      <c r="L716" s="364">
        <f t="array" ref="L716">Профильные_системы[[#This Row],[РРЦ с НДС]]-Профильные_системы[[#This Row],[РРЦ с НДС]]*$N$1</f>
        <v>2057.0160000000001</v>
      </c>
      <c r="M716" s="364">
        <f t="array" ref="M716">Профильные_системы[[#This Row],["0" НДС]]-Профильные_системы[[#This Row],["0" НДС]]*$N$1</f>
        <v>1714.18</v>
      </c>
      <c r="Q716">
        <f t="array" ref="Q716">Профильные_системы[[#This Row],[РРЦ Без НДС]]-Профильные_системы[[#This Row],[РРЦ Без НДС]]*$U$1</f>
        <v>1959.06</v>
      </c>
      <c r="R716">
        <f t="array" ref="R716">Профильные_системы[[#This Row],[РРЦ с НДС]]-Профильные_системы[[#This Row],[РРЦ с НДС]]*$U$1</f>
        <v>2057.0160000000001</v>
      </c>
      <c r="S716" s="1">
        <f t="array" ref="S716">Профильные_системы[[#This Row],["0" НДС]]-Профильные_системы[[#This Row],["0" НДС]]*$U$1</f>
        <v>1714.18</v>
      </c>
    </row>
    <row r="717" spans="1:19" x14ac:dyDescent="0.25">
      <c r="A717" s="1" t="s">
        <v>388</v>
      </c>
      <c r="B717" s="1" t="s">
        <v>11</v>
      </c>
      <c r="C717" s="1" t="s">
        <v>1131</v>
      </c>
      <c r="D717">
        <v>452.1</v>
      </c>
      <c r="E717">
        <v>474.70799999999997</v>
      </c>
      <c r="F717">
        <v>395.59</v>
      </c>
      <c r="K717" s="364">
        <f t="array" ref="K717">Профильные_системы[[#This Row],[РРЦ Без НДС]]-Профильные_системы[[#This Row],[РРЦ Без НДС]]*$N$1</f>
        <v>452.1</v>
      </c>
      <c r="L717" s="364">
        <f t="array" ref="L717">Профильные_системы[[#This Row],[РРЦ с НДС]]-Профильные_системы[[#This Row],[РРЦ с НДС]]*$N$1</f>
        <v>474.70799999999997</v>
      </c>
      <c r="M717" s="364">
        <f t="array" ref="M717">Профильные_системы[[#This Row],["0" НДС]]-Профильные_системы[[#This Row],["0" НДС]]*$N$1</f>
        <v>395.59</v>
      </c>
      <c r="Q717">
        <f t="array" ref="Q717">Профильные_системы[[#This Row],[РРЦ Без НДС]]-Профильные_системы[[#This Row],[РРЦ Без НДС]]*$U$1</f>
        <v>452.1</v>
      </c>
      <c r="R717">
        <f t="array" ref="R717">Профильные_системы[[#This Row],[РРЦ с НДС]]-Профильные_системы[[#This Row],[РРЦ с НДС]]*$U$1</f>
        <v>474.70799999999997</v>
      </c>
      <c r="S717" s="1">
        <f t="array" ref="S717">Профильные_системы[[#This Row],["0" НДС]]-Профильные_системы[[#This Row],["0" НДС]]*$U$1</f>
        <v>395.59</v>
      </c>
    </row>
    <row r="718" spans="1:19" x14ac:dyDescent="0.25">
      <c r="A718" s="1" t="s">
        <v>389</v>
      </c>
      <c r="B718" s="1" t="s">
        <v>11</v>
      </c>
      <c r="C718" s="1" t="s">
        <v>1132</v>
      </c>
      <c r="D718">
        <v>2003.22</v>
      </c>
      <c r="E718">
        <v>2103.384</v>
      </c>
      <c r="F718">
        <v>1752.82</v>
      </c>
      <c r="K718" s="364">
        <f t="array" ref="K718">Профильные_системы[[#This Row],[РРЦ Без НДС]]-Профильные_системы[[#This Row],[РРЦ Без НДС]]*$N$1</f>
        <v>2003.22</v>
      </c>
      <c r="L718" s="364">
        <f t="array" ref="L718">Профильные_системы[[#This Row],[РРЦ с НДС]]-Профильные_системы[[#This Row],[РРЦ с НДС]]*$N$1</f>
        <v>2103.384</v>
      </c>
      <c r="M718" s="364">
        <f t="array" ref="M718">Профильные_системы[[#This Row],["0" НДС]]-Профильные_системы[[#This Row],["0" НДС]]*$N$1</f>
        <v>1752.82</v>
      </c>
      <c r="Q718">
        <f t="array" ref="Q718">Профильные_системы[[#This Row],[РРЦ Без НДС]]-Профильные_системы[[#This Row],[РРЦ Без НДС]]*$U$1</f>
        <v>2003.22</v>
      </c>
      <c r="R718">
        <f t="array" ref="R718">Профильные_системы[[#This Row],[РРЦ с НДС]]-Профильные_системы[[#This Row],[РРЦ с НДС]]*$U$1</f>
        <v>2103.384</v>
      </c>
      <c r="S718" s="1">
        <f t="array" ref="S718">Профильные_системы[[#This Row],["0" НДС]]-Профильные_системы[[#This Row],["0" НДС]]*$U$1</f>
        <v>1752.82</v>
      </c>
    </row>
    <row r="719" spans="1:19" x14ac:dyDescent="0.25">
      <c r="A719" s="1" t="s">
        <v>390</v>
      </c>
      <c r="B719" s="1" t="s">
        <v>11</v>
      </c>
      <c r="C719" s="1" t="s">
        <v>1133</v>
      </c>
      <c r="D719">
        <v>1929.58</v>
      </c>
      <c r="E719">
        <v>2026.056</v>
      </c>
      <c r="F719">
        <v>1688.38</v>
      </c>
      <c r="K719" s="364">
        <f t="array" ref="K719">Профильные_системы[[#This Row],[РРЦ Без НДС]]-Профильные_системы[[#This Row],[РРЦ Без НДС]]*$N$1</f>
        <v>1929.58</v>
      </c>
      <c r="L719" s="364">
        <f t="array" ref="L719">Профильные_системы[[#This Row],[РРЦ с НДС]]-Профильные_системы[[#This Row],[РРЦ с НДС]]*$N$1</f>
        <v>2026.056</v>
      </c>
      <c r="M719" s="364">
        <f t="array" ref="M719">Профильные_системы[[#This Row],["0" НДС]]-Профильные_системы[[#This Row],["0" НДС]]*$N$1</f>
        <v>1688.38</v>
      </c>
      <c r="Q719">
        <f t="array" ref="Q719">Профильные_системы[[#This Row],[РРЦ Без НДС]]-Профильные_системы[[#This Row],[РРЦ Без НДС]]*$U$1</f>
        <v>1929.58</v>
      </c>
      <c r="R719">
        <f t="array" ref="R719">Профильные_системы[[#This Row],[РРЦ с НДС]]-Профильные_системы[[#This Row],[РРЦ с НДС]]*$U$1</f>
        <v>2026.056</v>
      </c>
      <c r="S719" s="1">
        <f t="array" ref="S719">Профильные_системы[[#This Row],["0" НДС]]-Профильные_системы[[#This Row],["0" НДС]]*$U$1</f>
        <v>1688.38</v>
      </c>
    </row>
    <row r="720" spans="1:19" x14ac:dyDescent="0.25">
      <c r="A720" s="1" t="s">
        <v>387</v>
      </c>
      <c r="B720" s="1" t="s">
        <v>11</v>
      </c>
      <c r="C720" s="1" t="s">
        <v>1500</v>
      </c>
      <c r="D720">
        <v>1537.44</v>
      </c>
      <c r="E720">
        <v>1614.3119999999999</v>
      </c>
      <c r="F720">
        <v>1345.26</v>
      </c>
      <c r="K720" s="364">
        <f t="array" ref="K720">Профильные_системы[[#This Row],[РРЦ Без НДС]]-Профильные_системы[[#This Row],[РРЦ Без НДС]]*$N$1</f>
        <v>1537.44</v>
      </c>
      <c r="L720" s="364">
        <f t="array" ref="L720">Профильные_системы[[#This Row],[РРЦ с НДС]]-Профильные_системы[[#This Row],[РРЦ с НДС]]*$N$1</f>
        <v>1614.3119999999999</v>
      </c>
      <c r="M720" s="364">
        <f t="array" ref="M720">Профильные_системы[[#This Row],["0" НДС]]-Профильные_системы[[#This Row],["0" НДС]]*$N$1</f>
        <v>1345.26</v>
      </c>
      <c r="Q720">
        <f t="array" ref="Q720">Профильные_системы[[#This Row],[РРЦ Без НДС]]-Профильные_системы[[#This Row],[РРЦ Без НДС]]*$U$1</f>
        <v>1537.44</v>
      </c>
      <c r="R720">
        <f t="array" ref="R720">Профильные_системы[[#This Row],[РРЦ с НДС]]-Профильные_системы[[#This Row],[РРЦ с НДС]]*$U$1</f>
        <v>1614.3119999999999</v>
      </c>
      <c r="S720" s="1">
        <f t="array" ref="S720">Профильные_системы[[#This Row],["0" НДС]]-Профильные_системы[[#This Row],["0" НДС]]*$U$1</f>
        <v>1345.26</v>
      </c>
    </row>
    <row r="721" spans="1:19" x14ac:dyDescent="0.25">
      <c r="A721" s="1" t="s">
        <v>382</v>
      </c>
      <c r="B721" s="1" t="s">
        <v>11</v>
      </c>
      <c r="C721" s="1" t="s">
        <v>26</v>
      </c>
      <c r="D721">
        <v>4703.88</v>
      </c>
      <c r="E721">
        <v>4939.08</v>
      </c>
      <c r="F721">
        <v>4115.8999999999996</v>
      </c>
      <c r="K721" s="364">
        <f t="array" ref="K721">Профильные_системы[[#This Row],[РРЦ Без НДС]]-Профильные_системы[[#This Row],[РРЦ Без НДС]]*$N$1</f>
        <v>4703.88</v>
      </c>
      <c r="L721" s="364">
        <f t="array" ref="L721">Профильные_системы[[#This Row],[РРЦ с НДС]]-Профильные_системы[[#This Row],[РРЦ с НДС]]*$N$1</f>
        <v>4939.08</v>
      </c>
      <c r="M721" s="364">
        <f t="array" ref="M721">Профильные_системы[[#This Row],["0" НДС]]-Профильные_системы[[#This Row],["0" НДС]]*$N$1</f>
        <v>4115.8999999999996</v>
      </c>
      <c r="Q721">
        <f t="array" ref="Q721">Профильные_системы[[#This Row],[РРЦ Без НДС]]-Профильные_системы[[#This Row],[РРЦ Без НДС]]*$U$1</f>
        <v>4703.88</v>
      </c>
      <c r="R721">
        <f t="array" ref="R721">Профильные_системы[[#This Row],[РРЦ с НДС]]-Профильные_системы[[#This Row],[РРЦ с НДС]]*$U$1</f>
        <v>4939.08</v>
      </c>
      <c r="S721" s="1">
        <f t="array" ref="S721">Профильные_системы[[#This Row],["0" НДС]]-Профильные_системы[[#This Row],["0" НДС]]*$U$1</f>
        <v>4115.8999999999996</v>
      </c>
    </row>
    <row r="722" spans="1:19" x14ac:dyDescent="0.25">
      <c r="A722" s="1" t="s">
        <v>41</v>
      </c>
      <c r="B722" s="1" t="s">
        <v>11</v>
      </c>
      <c r="C722" s="1" t="s">
        <v>50</v>
      </c>
      <c r="D722">
        <v>2211.39</v>
      </c>
      <c r="E722">
        <v>2321.9639999999999</v>
      </c>
      <c r="F722">
        <v>1934.97</v>
      </c>
      <c r="K722" s="364">
        <f t="array" ref="K722">Профильные_системы[[#This Row],[РРЦ Без НДС]]-Профильные_системы[[#This Row],[РРЦ Без НДС]]*$N$1</f>
        <v>2211.39</v>
      </c>
      <c r="L722" s="364">
        <f t="array" ref="L722">Профильные_системы[[#This Row],[РРЦ с НДС]]-Профильные_системы[[#This Row],[РРЦ с НДС]]*$N$1</f>
        <v>2321.9639999999999</v>
      </c>
      <c r="M722" s="364">
        <f t="array" ref="M722">Профильные_системы[[#This Row],["0" НДС]]-Профильные_системы[[#This Row],["0" НДС]]*$N$1</f>
        <v>1934.97</v>
      </c>
      <c r="Q722">
        <f t="array" ref="Q722">Профильные_системы[[#This Row],[РРЦ Без НДС]]-Профильные_системы[[#This Row],[РРЦ Без НДС]]*$U$1</f>
        <v>2211.39</v>
      </c>
      <c r="R722">
        <f t="array" ref="R722">Профильные_системы[[#This Row],[РРЦ с НДС]]-Профильные_системы[[#This Row],[РРЦ с НДС]]*$U$1</f>
        <v>2321.9639999999999</v>
      </c>
      <c r="S722" s="1">
        <f t="array" ref="S722">Профильные_системы[[#This Row],["0" НДС]]-Профильные_системы[[#This Row],["0" НДС]]*$U$1</f>
        <v>1934.97</v>
      </c>
    </row>
    <row r="723" spans="1:19" x14ac:dyDescent="0.25">
      <c r="A723" s="1" t="s">
        <v>238</v>
      </c>
      <c r="B723" s="1" t="s">
        <v>241</v>
      </c>
      <c r="C723" s="1" t="s">
        <v>242</v>
      </c>
      <c r="D723">
        <v>3708.3</v>
      </c>
      <c r="E723">
        <v>3893.7120000000004</v>
      </c>
      <c r="F723">
        <v>3244.76</v>
      </c>
      <c r="K723" s="364">
        <f t="array" ref="K723">Профильные_системы[[#This Row],[РРЦ Без НДС]]-Профильные_системы[[#This Row],[РРЦ Без НДС]]*$N$1</f>
        <v>3708.3</v>
      </c>
      <c r="L723" s="364">
        <f t="array" ref="L723">Профильные_системы[[#This Row],[РРЦ с НДС]]-Профильные_системы[[#This Row],[РРЦ с НДС]]*$N$1</f>
        <v>3893.7120000000004</v>
      </c>
      <c r="M723" s="364">
        <f t="array" ref="M723">Профильные_системы[[#This Row],["0" НДС]]-Профильные_системы[[#This Row],["0" НДС]]*$N$1</f>
        <v>3244.76</v>
      </c>
      <c r="Q723">
        <f t="array" ref="Q723">Профильные_системы[[#This Row],[РРЦ Без НДС]]-Профильные_системы[[#This Row],[РРЦ Без НДС]]*$U$1</f>
        <v>3708.3</v>
      </c>
      <c r="R723">
        <f t="array" ref="R723">Профильные_системы[[#This Row],[РРЦ с НДС]]-Профильные_системы[[#This Row],[РРЦ с НДС]]*$U$1</f>
        <v>3893.7120000000004</v>
      </c>
      <c r="S723" s="1">
        <f t="array" ref="S723">Профильные_системы[[#This Row],["0" НДС]]-Профильные_системы[[#This Row],["0" НДС]]*$U$1</f>
        <v>3244.76</v>
      </c>
    </row>
    <row r="724" spans="1:19" x14ac:dyDescent="0.25">
      <c r="A724" s="1" t="s">
        <v>238</v>
      </c>
      <c r="B724" s="1" t="s">
        <v>239</v>
      </c>
      <c r="C724" s="1" t="s">
        <v>240</v>
      </c>
      <c r="D724">
        <v>3708.3</v>
      </c>
      <c r="E724">
        <v>3893.7120000000004</v>
      </c>
      <c r="F724">
        <v>3244.76</v>
      </c>
      <c r="K724" s="364">
        <f t="array" ref="K724">Профильные_системы[[#This Row],[РРЦ Без НДС]]-Профильные_системы[[#This Row],[РРЦ Без НДС]]*$N$1</f>
        <v>3708.3</v>
      </c>
      <c r="L724" s="364">
        <f t="array" ref="L724">Профильные_системы[[#This Row],[РРЦ с НДС]]-Профильные_системы[[#This Row],[РРЦ с НДС]]*$N$1</f>
        <v>3893.7120000000004</v>
      </c>
      <c r="M724" s="364">
        <f t="array" ref="M724">Профильные_системы[[#This Row],["0" НДС]]-Профильные_системы[[#This Row],["0" НДС]]*$N$1</f>
        <v>3244.76</v>
      </c>
      <c r="Q724">
        <f t="array" ref="Q724">Профильные_системы[[#This Row],[РРЦ Без НДС]]-Профильные_системы[[#This Row],[РРЦ Без НДС]]*$U$1</f>
        <v>3708.3</v>
      </c>
      <c r="R724">
        <f t="array" ref="R724">Профильные_системы[[#This Row],[РРЦ с НДС]]-Профильные_системы[[#This Row],[РРЦ с НДС]]*$U$1</f>
        <v>3893.7120000000004</v>
      </c>
      <c r="S724" s="1">
        <f t="array" ref="S724">Профильные_системы[[#This Row],["0" НДС]]-Профильные_системы[[#This Row],["0" НДС]]*$U$1</f>
        <v>3244.76</v>
      </c>
    </row>
    <row r="725" spans="1:19" x14ac:dyDescent="0.25">
      <c r="A725" s="1" t="s">
        <v>238</v>
      </c>
      <c r="B725" s="1" t="s">
        <v>243</v>
      </c>
      <c r="C725" s="1" t="s">
        <v>244</v>
      </c>
      <c r="D725">
        <v>3708.3</v>
      </c>
      <c r="E725">
        <v>3893.7120000000004</v>
      </c>
      <c r="F725">
        <v>3244.76</v>
      </c>
      <c r="K725" s="364">
        <f t="array" ref="K725">Профильные_системы[[#This Row],[РРЦ Без НДС]]-Профильные_системы[[#This Row],[РРЦ Без НДС]]*$N$1</f>
        <v>3708.3</v>
      </c>
      <c r="L725" s="364">
        <f t="array" ref="L725">Профильные_системы[[#This Row],[РРЦ с НДС]]-Профильные_системы[[#This Row],[РРЦ с НДС]]*$N$1</f>
        <v>3893.7120000000004</v>
      </c>
      <c r="M725" s="364">
        <f t="array" ref="M725">Профильные_системы[[#This Row],["0" НДС]]-Профильные_системы[[#This Row],["0" НДС]]*$N$1</f>
        <v>3244.76</v>
      </c>
      <c r="Q725">
        <f t="array" ref="Q725">Профильные_системы[[#This Row],[РРЦ Без НДС]]-Профильные_системы[[#This Row],[РРЦ Без НДС]]*$U$1</f>
        <v>3708.3</v>
      </c>
      <c r="R725">
        <f t="array" ref="R725">Профильные_системы[[#This Row],[РРЦ с НДС]]-Профильные_системы[[#This Row],[РРЦ с НДС]]*$U$1</f>
        <v>3893.7120000000004</v>
      </c>
      <c r="S725" s="1">
        <f t="array" ref="S725">Профильные_системы[[#This Row],["0" НДС]]-Профильные_системы[[#This Row],["0" НДС]]*$U$1</f>
        <v>3244.76</v>
      </c>
    </row>
    <row r="726" spans="1:19" x14ac:dyDescent="0.25">
      <c r="A726" s="1" t="s">
        <v>397</v>
      </c>
      <c r="B726" s="1" t="s">
        <v>11</v>
      </c>
      <c r="C726" s="1" t="s">
        <v>1501</v>
      </c>
      <c r="D726">
        <v>648.12</v>
      </c>
      <c r="E726">
        <v>680.53200000000004</v>
      </c>
      <c r="F726">
        <v>567.11</v>
      </c>
      <c r="K726" s="364">
        <f t="array" ref="K726">Профильные_системы[[#This Row],[РРЦ Без НДС]]-Профильные_системы[[#This Row],[РРЦ Без НДС]]*$N$1</f>
        <v>648.12</v>
      </c>
      <c r="L726" s="364">
        <f t="array" ref="L726">Профильные_системы[[#This Row],[РРЦ с НДС]]-Профильные_системы[[#This Row],[РРЦ с НДС]]*$N$1</f>
        <v>680.53200000000004</v>
      </c>
      <c r="M726" s="364">
        <f t="array" ref="M726">Профильные_системы[[#This Row],["0" НДС]]-Профильные_системы[[#This Row],["0" НДС]]*$N$1</f>
        <v>567.11</v>
      </c>
      <c r="Q726">
        <f t="array" ref="Q726">Профильные_системы[[#This Row],[РРЦ Без НДС]]-Профильные_системы[[#This Row],[РРЦ Без НДС]]*$U$1</f>
        <v>648.12</v>
      </c>
      <c r="R726">
        <f t="array" ref="R726">Профильные_системы[[#This Row],[РРЦ с НДС]]-Профильные_системы[[#This Row],[РРЦ с НДС]]*$U$1</f>
        <v>680.53200000000004</v>
      </c>
      <c r="S726" s="1">
        <f t="array" ref="S726">Профильные_системы[[#This Row],["0" НДС]]-Профильные_системы[[#This Row],["0" НДС]]*$U$1</f>
        <v>567.11</v>
      </c>
    </row>
    <row r="727" spans="1:19" x14ac:dyDescent="0.25">
      <c r="A727" s="1" t="s">
        <v>377</v>
      </c>
      <c r="B727" s="1" t="s">
        <v>307</v>
      </c>
      <c r="C727" s="1" t="s">
        <v>1050</v>
      </c>
      <c r="D727">
        <v>920.9</v>
      </c>
      <c r="E727">
        <v>966.94799999999998</v>
      </c>
      <c r="F727">
        <v>805.79</v>
      </c>
      <c r="K727" s="364">
        <f t="array" ref="K727">Профильные_системы[[#This Row],[РРЦ Без НДС]]-Профильные_системы[[#This Row],[РРЦ Без НДС]]*$N$1</f>
        <v>920.9</v>
      </c>
      <c r="L727" s="364">
        <f t="array" ref="L727">Профильные_системы[[#This Row],[РРЦ с НДС]]-Профильные_системы[[#This Row],[РРЦ с НДС]]*$N$1</f>
        <v>966.94799999999998</v>
      </c>
      <c r="M727" s="364">
        <f t="array" ref="M727">Профильные_системы[[#This Row],["0" НДС]]-Профильные_системы[[#This Row],["0" НДС]]*$N$1</f>
        <v>805.79</v>
      </c>
      <c r="Q727">
        <f t="array" ref="Q727">Профильные_системы[[#This Row],[РРЦ Без НДС]]-Профильные_системы[[#This Row],[РРЦ Без НДС]]*$U$1</f>
        <v>920.9</v>
      </c>
      <c r="R727">
        <f t="array" ref="R727">Профильные_системы[[#This Row],[РРЦ с НДС]]-Профильные_системы[[#This Row],[РРЦ с НДС]]*$U$1</f>
        <v>966.94799999999998</v>
      </c>
      <c r="S727" s="1">
        <f t="array" ref="S727">Профильные_системы[[#This Row],["0" НДС]]-Профильные_системы[[#This Row],["0" НДС]]*$U$1</f>
        <v>805.79</v>
      </c>
    </row>
    <row r="728" spans="1:19" x14ac:dyDescent="0.25">
      <c r="A728" s="1" t="s">
        <v>378</v>
      </c>
      <c r="B728" s="1"/>
      <c r="C728" s="1" t="s">
        <v>1051</v>
      </c>
      <c r="D728">
        <v>598.29999999999995</v>
      </c>
      <c r="E728">
        <v>628.21199999999999</v>
      </c>
      <c r="F728">
        <v>523.51</v>
      </c>
      <c r="K728" s="364">
        <f t="array" ref="K728">Профильные_системы[[#This Row],[РРЦ Без НДС]]-Профильные_системы[[#This Row],[РРЦ Без НДС]]*$N$1</f>
        <v>598.29999999999995</v>
      </c>
      <c r="L728" s="364">
        <f t="array" ref="L728">Профильные_системы[[#This Row],[РРЦ с НДС]]-Профильные_системы[[#This Row],[РРЦ с НДС]]*$N$1</f>
        <v>628.21199999999999</v>
      </c>
      <c r="M728" s="364">
        <f t="array" ref="M728">Профильные_системы[[#This Row],["0" НДС]]-Профильные_системы[[#This Row],["0" НДС]]*$N$1</f>
        <v>523.51</v>
      </c>
      <c r="Q728">
        <f t="array" ref="Q728">Профильные_системы[[#This Row],[РРЦ Без НДС]]-Профильные_системы[[#This Row],[РРЦ Без НДС]]*$U$1</f>
        <v>598.29999999999995</v>
      </c>
      <c r="R728">
        <f t="array" ref="R728">Профильные_системы[[#This Row],[РРЦ с НДС]]-Профильные_системы[[#This Row],[РРЦ с НДС]]*$U$1</f>
        <v>628.21199999999999</v>
      </c>
      <c r="S728" s="1">
        <f t="array" ref="S728">Профильные_системы[[#This Row],["0" НДС]]-Профильные_системы[[#This Row],["0" НДС]]*$U$1</f>
        <v>523.51</v>
      </c>
    </row>
    <row r="729" spans="1:19" x14ac:dyDescent="0.25">
      <c r="A729" s="1" t="s">
        <v>379</v>
      </c>
      <c r="B729" s="1"/>
      <c r="C729" s="1" t="s">
        <v>1052</v>
      </c>
      <c r="D729">
        <v>598.29999999999995</v>
      </c>
      <c r="E729">
        <v>628.21199999999999</v>
      </c>
      <c r="F729">
        <v>523.51</v>
      </c>
      <c r="K729" s="364">
        <f t="array" ref="K729">Профильные_системы[[#This Row],[РРЦ Без НДС]]-Профильные_системы[[#This Row],[РРЦ Без НДС]]*$N$1</f>
        <v>598.29999999999995</v>
      </c>
      <c r="L729" s="364">
        <f t="array" ref="L729">Профильные_системы[[#This Row],[РРЦ с НДС]]-Профильные_системы[[#This Row],[РРЦ с НДС]]*$N$1</f>
        <v>628.21199999999999</v>
      </c>
      <c r="M729" s="364">
        <f t="array" ref="M729">Профильные_системы[[#This Row],["0" НДС]]-Профильные_системы[[#This Row],["0" НДС]]*$N$1</f>
        <v>523.51</v>
      </c>
      <c r="Q729">
        <f t="array" ref="Q729">Профильные_системы[[#This Row],[РРЦ Без НДС]]-Профильные_системы[[#This Row],[РРЦ Без НДС]]*$U$1</f>
        <v>598.29999999999995</v>
      </c>
      <c r="R729">
        <f t="array" ref="R729">Профильные_системы[[#This Row],[РРЦ с НДС]]-Профильные_системы[[#This Row],[РРЦ с НДС]]*$U$1</f>
        <v>628.21199999999999</v>
      </c>
      <c r="S729" s="1">
        <f t="array" ref="S729">Профильные_системы[[#This Row],["0" НДС]]-Профильные_системы[[#This Row],["0" НДС]]*$U$1</f>
        <v>523.51</v>
      </c>
    </row>
    <row r="730" spans="1:19" x14ac:dyDescent="0.25">
      <c r="A730" s="1" t="s">
        <v>391</v>
      </c>
      <c r="B730" s="1" t="s">
        <v>11</v>
      </c>
      <c r="C730" s="1" t="s">
        <v>1160</v>
      </c>
      <c r="D730">
        <v>574.22</v>
      </c>
      <c r="E730">
        <v>602.928</v>
      </c>
      <c r="F730">
        <v>502.44</v>
      </c>
      <c r="K730" s="364">
        <f t="array" ref="K730">Профильные_системы[[#This Row],[РРЦ Без НДС]]-Профильные_системы[[#This Row],[РРЦ Без НДС]]*$N$1</f>
        <v>574.22</v>
      </c>
      <c r="L730" s="364">
        <f t="array" ref="L730">Профильные_системы[[#This Row],[РРЦ с НДС]]-Профильные_системы[[#This Row],[РРЦ с НДС]]*$N$1</f>
        <v>602.928</v>
      </c>
      <c r="M730" s="364">
        <f t="array" ref="M730">Профильные_системы[[#This Row],["0" НДС]]-Профильные_системы[[#This Row],["0" НДС]]*$N$1</f>
        <v>502.44</v>
      </c>
      <c r="Q730">
        <f t="array" ref="Q730">Профильные_системы[[#This Row],[РРЦ Без НДС]]-Профильные_системы[[#This Row],[РРЦ Без НДС]]*$U$1</f>
        <v>574.22</v>
      </c>
      <c r="R730">
        <f t="array" ref="R730">Профильные_системы[[#This Row],[РРЦ с НДС]]-Профильные_системы[[#This Row],[РРЦ с НДС]]*$U$1</f>
        <v>602.928</v>
      </c>
      <c r="S730" s="1">
        <f t="array" ref="S730">Профильные_системы[[#This Row],["0" НДС]]-Профильные_системы[[#This Row],["0" НДС]]*$U$1</f>
        <v>502.44</v>
      </c>
    </row>
    <row r="731" spans="1:19" x14ac:dyDescent="0.25">
      <c r="A731" s="1" t="s">
        <v>391</v>
      </c>
      <c r="B731" s="1" t="s">
        <v>3</v>
      </c>
      <c r="C731" s="1" t="s">
        <v>2270</v>
      </c>
      <c r="D731">
        <v>797.48</v>
      </c>
      <c r="E731">
        <v>837.3599999999999</v>
      </c>
      <c r="F731">
        <v>697.8</v>
      </c>
      <c r="K731" s="364">
        <f t="array" ref="K731">Профильные_системы[[#This Row],[РРЦ Без НДС]]-Профильные_системы[[#This Row],[РРЦ Без НДС]]*$N$1</f>
        <v>797.48</v>
      </c>
      <c r="L731" s="364">
        <f t="array" ref="L731">Профильные_системы[[#This Row],[РРЦ с НДС]]-Профильные_системы[[#This Row],[РРЦ с НДС]]*$N$1</f>
        <v>837.3599999999999</v>
      </c>
      <c r="M731" s="364">
        <f t="array" ref="M731">Профильные_системы[[#This Row],["0" НДС]]-Профильные_системы[[#This Row],["0" НДС]]*$N$1</f>
        <v>697.8</v>
      </c>
      <c r="Q731">
        <f t="array" ref="Q731">Профильные_системы[[#This Row],[РРЦ Без НДС]]-Профильные_системы[[#This Row],[РРЦ Без НДС]]*$U$1</f>
        <v>797.48</v>
      </c>
      <c r="R731">
        <f t="array" ref="R731">Профильные_системы[[#This Row],[РРЦ с НДС]]-Профильные_системы[[#This Row],[РРЦ с НДС]]*$U$1</f>
        <v>837.3599999999999</v>
      </c>
      <c r="S731" s="1">
        <f t="array" ref="S731">Профильные_системы[[#This Row],["0" НДС]]-Профильные_системы[[#This Row],["0" НДС]]*$U$1</f>
        <v>697.8</v>
      </c>
    </row>
    <row r="732" spans="1:19" x14ac:dyDescent="0.25">
      <c r="A732" s="1" t="s">
        <v>391</v>
      </c>
      <c r="B732" s="1" t="s">
        <v>7</v>
      </c>
      <c r="C732" s="1" t="s">
        <v>2271</v>
      </c>
      <c r="D732">
        <v>797.48</v>
      </c>
      <c r="E732">
        <v>837.3599999999999</v>
      </c>
      <c r="F732">
        <v>697.8</v>
      </c>
      <c r="K732" s="364">
        <f t="array" ref="K732">Профильные_системы[[#This Row],[РРЦ Без НДС]]-Профильные_системы[[#This Row],[РРЦ Без НДС]]*$N$1</f>
        <v>797.48</v>
      </c>
      <c r="L732" s="364">
        <f t="array" ref="L732">Профильные_системы[[#This Row],[РРЦ с НДС]]-Профильные_системы[[#This Row],[РРЦ с НДС]]*$N$1</f>
        <v>837.3599999999999</v>
      </c>
      <c r="M732" s="364">
        <f t="array" ref="M732">Профильные_системы[[#This Row],["0" НДС]]-Профильные_системы[[#This Row],["0" НДС]]*$N$1</f>
        <v>697.8</v>
      </c>
      <c r="Q732">
        <f t="array" ref="Q732">Профильные_системы[[#This Row],[РРЦ Без НДС]]-Профильные_системы[[#This Row],[РРЦ Без НДС]]*$U$1</f>
        <v>797.48</v>
      </c>
      <c r="R732">
        <f t="array" ref="R732">Профильные_системы[[#This Row],[РРЦ с НДС]]-Профильные_системы[[#This Row],[РРЦ с НДС]]*$U$1</f>
        <v>837.3599999999999</v>
      </c>
      <c r="S732" s="1">
        <f t="array" ref="S732">Профильные_системы[[#This Row],["0" НДС]]-Профильные_системы[[#This Row],["0" НДС]]*$U$1</f>
        <v>697.8</v>
      </c>
    </row>
    <row r="733" spans="1:19" x14ac:dyDescent="0.25">
      <c r="A733" s="1" t="s">
        <v>391</v>
      </c>
      <c r="B733" s="1" t="s">
        <v>5</v>
      </c>
      <c r="C733" s="1" t="s">
        <v>2272</v>
      </c>
      <c r="D733">
        <v>797.48</v>
      </c>
      <c r="E733">
        <v>837.3599999999999</v>
      </c>
      <c r="F733">
        <v>697.8</v>
      </c>
      <c r="K733" s="364">
        <f t="array" ref="K733">Профильные_системы[[#This Row],[РРЦ Без НДС]]-Профильные_системы[[#This Row],[РРЦ Без НДС]]*$N$1</f>
        <v>797.48</v>
      </c>
      <c r="L733" s="364">
        <f t="array" ref="L733">Профильные_системы[[#This Row],[РРЦ с НДС]]-Профильные_системы[[#This Row],[РРЦ с НДС]]*$N$1</f>
        <v>837.3599999999999</v>
      </c>
      <c r="M733" s="364">
        <f t="array" ref="M733">Профильные_системы[[#This Row],["0" НДС]]-Профильные_системы[[#This Row],["0" НДС]]*$N$1</f>
        <v>697.8</v>
      </c>
      <c r="Q733">
        <f t="array" ref="Q733">Профильные_системы[[#This Row],[РРЦ Без НДС]]-Профильные_системы[[#This Row],[РРЦ Без НДС]]*$U$1</f>
        <v>797.48</v>
      </c>
      <c r="R733">
        <f t="array" ref="R733">Профильные_системы[[#This Row],[РРЦ с НДС]]-Профильные_системы[[#This Row],[РРЦ с НДС]]*$U$1</f>
        <v>837.3599999999999</v>
      </c>
      <c r="S733" s="1">
        <f t="array" ref="S733">Профильные_системы[[#This Row],["0" НДС]]-Профильные_системы[[#This Row],["0" НДС]]*$U$1</f>
        <v>697.8</v>
      </c>
    </row>
    <row r="734" spans="1:19" x14ac:dyDescent="0.25">
      <c r="A734" s="1" t="s">
        <v>1843</v>
      </c>
      <c r="B734" s="1"/>
      <c r="C734" s="1" t="s">
        <v>1845</v>
      </c>
      <c r="D734">
        <v>0.85</v>
      </c>
      <c r="E734">
        <v>0.88800000000000001</v>
      </c>
      <c r="F734">
        <v>0.74</v>
      </c>
      <c r="K734" s="364">
        <f t="array" ref="K734">Профильные_системы[[#This Row],[РРЦ Без НДС]]-Профильные_системы[[#This Row],[РРЦ Без НДС]]*$N$1</f>
        <v>0.85</v>
      </c>
      <c r="L734" s="364">
        <f t="array" ref="L734">Профильные_системы[[#This Row],[РРЦ с НДС]]-Профильные_системы[[#This Row],[РРЦ с НДС]]*$N$1</f>
        <v>0.88800000000000001</v>
      </c>
      <c r="M734" s="364">
        <f t="array" ref="M734">Профильные_системы[[#This Row],["0" НДС]]-Профильные_системы[[#This Row],["0" НДС]]*$N$1</f>
        <v>0.74</v>
      </c>
      <c r="Q734">
        <f t="array" ref="Q734">Профильные_системы[[#This Row],[РРЦ Без НДС]]-Профильные_системы[[#This Row],[РРЦ Без НДС]]*$U$1</f>
        <v>0.85</v>
      </c>
      <c r="R734">
        <f t="array" ref="R734">Профильные_системы[[#This Row],[РРЦ с НДС]]-Профильные_системы[[#This Row],[РРЦ с НДС]]*$U$1</f>
        <v>0.88800000000000001</v>
      </c>
      <c r="S734" s="1">
        <f t="array" ref="S734">Профильные_системы[[#This Row],["0" НДС]]-Профильные_системы[[#This Row],["0" НДС]]*$U$1</f>
        <v>0.74</v>
      </c>
    </row>
    <row r="735" spans="1:19" x14ac:dyDescent="0.25">
      <c r="A735" s="1" t="s">
        <v>1844</v>
      </c>
      <c r="B735" s="1"/>
      <c r="C735" s="1" t="s">
        <v>1846</v>
      </c>
      <c r="D735">
        <v>1.24</v>
      </c>
      <c r="E735">
        <v>1.3080000000000001</v>
      </c>
      <c r="F735">
        <v>1.0900000000000001</v>
      </c>
      <c r="K735" s="364">
        <f t="array" ref="K735">Профильные_системы[[#This Row],[РРЦ Без НДС]]-Профильные_системы[[#This Row],[РРЦ Без НДС]]*$N$1</f>
        <v>1.24</v>
      </c>
      <c r="L735" s="364">
        <f t="array" ref="L735">Профильные_системы[[#This Row],[РРЦ с НДС]]-Профильные_системы[[#This Row],[РРЦ с НДС]]*$N$1</f>
        <v>1.3080000000000001</v>
      </c>
      <c r="M735" s="364">
        <f t="array" ref="M735">Профильные_системы[[#This Row],["0" НДС]]-Профильные_системы[[#This Row],["0" НДС]]*$N$1</f>
        <v>1.0900000000000001</v>
      </c>
      <c r="Q735">
        <f t="array" ref="Q735">Профильные_системы[[#This Row],[РРЦ Без НДС]]-Профильные_системы[[#This Row],[РРЦ Без НДС]]*$U$1</f>
        <v>1.24</v>
      </c>
      <c r="R735">
        <f t="array" ref="R735">Профильные_системы[[#This Row],[РРЦ с НДС]]-Профильные_системы[[#This Row],[РРЦ с НДС]]*$U$1</f>
        <v>1.3080000000000001</v>
      </c>
      <c r="S735" s="1">
        <f t="array" ref="S735">Профильные_системы[[#This Row],["0" НДС]]-Профильные_системы[[#This Row],["0" НДС]]*$U$1</f>
        <v>1.0900000000000001</v>
      </c>
    </row>
    <row r="736" spans="1:19" x14ac:dyDescent="0.25">
      <c r="A736" s="1" t="s">
        <v>1842</v>
      </c>
      <c r="B736" s="1"/>
      <c r="C736" s="1" t="s">
        <v>1847</v>
      </c>
      <c r="D736">
        <v>1.17</v>
      </c>
      <c r="E736">
        <v>1.224</v>
      </c>
      <c r="F736">
        <v>1.02</v>
      </c>
      <c r="K736" s="364">
        <f t="array" ref="K736">Профильные_системы[[#This Row],[РРЦ Без НДС]]-Профильные_системы[[#This Row],[РРЦ Без НДС]]*$N$1</f>
        <v>1.17</v>
      </c>
      <c r="L736" s="364">
        <f t="array" ref="L736">Профильные_системы[[#This Row],[РРЦ с НДС]]-Профильные_системы[[#This Row],[РРЦ с НДС]]*$N$1</f>
        <v>1.224</v>
      </c>
      <c r="M736" s="364">
        <f t="array" ref="M736">Профильные_системы[[#This Row],["0" НДС]]-Профильные_системы[[#This Row],["0" НДС]]*$N$1</f>
        <v>1.02</v>
      </c>
      <c r="Q736">
        <f t="array" ref="Q736">Профильные_системы[[#This Row],[РРЦ Без НДС]]-Профильные_системы[[#This Row],[РРЦ Без НДС]]*$U$1</f>
        <v>1.17</v>
      </c>
      <c r="R736">
        <f t="array" ref="R736">Профильные_системы[[#This Row],[РРЦ с НДС]]-Профильные_системы[[#This Row],[РРЦ с НДС]]*$U$1</f>
        <v>1.224</v>
      </c>
      <c r="S736" s="1">
        <f t="array" ref="S736">Профильные_системы[[#This Row],["0" НДС]]-Профильные_системы[[#This Row],["0" НДС]]*$U$1</f>
        <v>1.02</v>
      </c>
    </row>
    <row r="737" spans="1:19" x14ac:dyDescent="0.25">
      <c r="A737" s="1" t="s">
        <v>392</v>
      </c>
      <c r="B737" s="1" t="s">
        <v>393</v>
      </c>
      <c r="C737" s="1" t="s">
        <v>1071</v>
      </c>
      <c r="D737">
        <v>2.19</v>
      </c>
      <c r="E737">
        <v>2.3039999999999998</v>
      </c>
      <c r="F737">
        <v>1.92</v>
      </c>
      <c r="K737" s="364">
        <f t="array" ref="K737">Профильные_системы[[#This Row],[РРЦ Без НДС]]-Профильные_системы[[#This Row],[РРЦ Без НДС]]*$N$1</f>
        <v>2.19</v>
      </c>
      <c r="L737" s="364">
        <f t="array" ref="L737">Профильные_системы[[#This Row],[РРЦ с НДС]]-Профильные_системы[[#This Row],[РРЦ с НДС]]*$N$1</f>
        <v>2.3039999999999998</v>
      </c>
      <c r="M737" s="364">
        <f t="array" ref="M737">Профильные_системы[[#This Row],["0" НДС]]-Профильные_системы[[#This Row],["0" НДС]]*$N$1</f>
        <v>1.92</v>
      </c>
      <c r="Q737">
        <f t="array" ref="Q737">Профильные_системы[[#This Row],[РРЦ Без НДС]]-Профильные_системы[[#This Row],[РРЦ Без НДС]]*$U$1</f>
        <v>2.19</v>
      </c>
      <c r="R737">
        <f t="array" ref="R737">Профильные_системы[[#This Row],[РРЦ с НДС]]-Профильные_системы[[#This Row],[РРЦ с НДС]]*$U$1</f>
        <v>2.3039999999999998</v>
      </c>
      <c r="S737" s="1">
        <f t="array" ref="S737">Профильные_системы[[#This Row],["0" НДС]]-Профильные_системы[[#This Row],["0" НДС]]*$U$1</f>
        <v>1.92</v>
      </c>
    </row>
    <row r="738" spans="1:19" x14ac:dyDescent="0.25">
      <c r="A738" s="1" t="s">
        <v>394</v>
      </c>
      <c r="B738" s="1" t="s">
        <v>393</v>
      </c>
      <c r="C738" s="1" t="s">
        <v>1072</v>
      </c>
      <c r="D738">
        <v>3.19</v>
      </c>
      <c r="E738">
        <v>3.3479999999999999</v>
      </c>
      <c r="F738">
        <v>2.79</v>
      </c>
      <c r="K738" s="364">
        <f t="array" ref="K738">Профильные_системы[[#This Row],[РРЦ Без НДС]]-Профильные_системы[[#This Row],[РРЦ Без НДС]]*$N$1</f>
        <v>3.19</v>
      </c>
      <c r="L738" s="364">
        <f t="array" ref="L738">Профильные_системы[[#This Row],[РРЦ с НДС]]-Профильные_системы[[#This Row],[РРЦ с НДС]]*$N$1</f>
        <v>3.3479999999999999</v>
      </c>
      <c r="M738" s="364">
        <f t="array" ref="M738">Профильные_системы[[#This Row],["0" НДС]]-Профильные_системы[[#This Row],["0" НДС]]*$N$1</f>
        <v>2.79</v>
      </c>
      <c r="Q738">
        <f t="array" ref="Q738">Профильные_системы[[#This Row],[РРЦ Без НДС]]-Профильные_системы[[#This Row],[РРЦ Без НДС]]*$U$1</f>
        <v>3.19</v>
      </c>
      <c r="R738">
        <f t="array" ref="R738">Профильные_системы[[#This Row],[РРЦ с НДС]]-Профильные_системы[[#This Row],[РРЦ с НДС]]*$U$1</f>
        <v>3.3479999999999999</v>
      </c>
      <c r="S738" s="1">
        <f t="array" ref="S738">Профильные_системы[[#This Row],["0" НДС]]-Профильные_системы[[#This Row],["0" НДС]]*$U$1</f>
        <v>2.79</v>
      </c>
    </row>
    <row r="739" spans="1:19" x14ac:dyDescent="0.25">
      <c r="A739" s="1" t="s">
        <v>1395</v>
      </c>
      <c r="B739" s="1" t="s">
        <v>395</v>
      </c>
      <c r="C739" s="1" t="s">
        <v>1502</v>
      </c>
      <c r="D739">
        <v>1.98</v>
      </c>
      <c r="E739">
        <v>2.0760000000000001</v>
      </c>
      <c r="F739">
        <v>1.73</v>
      </c>
      <c r="K739" s="364">
        <f t="array" ref="K739">Профильные_системы[[#This Row],[РРЦ Без НДС]]-Профильные_системы[[#This Row],[РРЦ Без НДС]]*$N$1</f>
        <v>1.98</v>
      </c>
      <c r="L739" s="364">
        <f t="array" ref="L739">Профильные_системы[[#This Row],[РРЦ с НДС]]-Профильные_системы[[#This Row],[РРЦ с НДС]]*$N$1</f>
        <v>2.0760000000000001</v>
      </c>
      <c r="M739" s="364">
        <f t="array" ref="M739">Профильные_системы[[#This Row],["0" НДС]]-Профильные_системы[[#This Row],["0" НДС]]*$N$1</f>
        <v>1.73</v>
      </c>
      <c r="Q739">
        <f t="array" ref="Q739">Профильные_системы[[#This Row],[РРЦ Без НДС]]-Профильные_системы[[#This Row],[РРЦ Без НДС]]*$U$1</f>
        <v>1.98</v>
      </c>
      <c r="R739">
        <f t="array" ref="R739">Профильные_системы[[#This Row],[РРЦ с НДС]]-Профильные_системы[[#This Row],[РРЦ с НДС]]*$U$1</f>
        <v>2.0760000000000001</v>
      </c>
      <c r="S739" s="1">
        <f t="array" ref="S739">Профильные_системы[[#This Row],["0" НДС]]-Профильные_системы[[#This Row],["0" НДС]]*$U$1</f>
        <v>1.73</v>
      </c>
    </row>
    <row r="740" spans="1:19" x14ac:dyDescent="0.25">
      <c r="A740" s="1" t="s">
        <v>396</v>
      </c>
      <c r="B740" s="1" t="s">
        <v>395</v>
      </c>
      <c r="C740" s="1" t="s">
        <v>1073</v>
      </c>
      <c r="D740">
        <v>6.05</v>
      </c>
      <c r="E740">
        <v>6.3479999999999999</v>
      </c>
      <c r="F740">
        <v>5.29</v>
      </c>
      <c r="K740" s="364">
        <f t="array" ref="K740">Профильные_системы[[#This Row],[РРЦ Без НДС]]-Профильные_системы[[#This Row],[РРЦ Без НДС]]*$N$1</f>
        <v>6.05</v>
      </c>
      <c r="L740" s="364">
        <f t="array" ref="L740">Профильные_системы[[#This Row],[РРЦ с НДС]]-Профильные_системы[[#This Row],[РРЦ с НДС]]*$N$1</f>
        <v>6.3479999999999999</v>
      </c>
      <c r="M740" s="364">
        <f t="array" ref="M740">Профильные_системы[[#This Row],["0" НДС]]-Профильные_системы[[#This Row],["0" НДС]]*$N$1</f>
        <v>5.29</v>
      </c>
      <c r="Q740">
        <f t="array" ref="Q740">Профильные_системы[[#This Row],[РРЦ Без НДС]]-Профильные_системы[[#This Row],[РРЦ Без НДС]]*$U$1</f>
        <v>6.05</v>
      </c>
      <c r="R740">
        <f t="array" ref="R740">Профильные_системы[[#This Row],[РРЦ с НДС]]-Профильные_системы[[#This Row],[РРЦ с НДС]]*$U$1</f>
        <v>6.3479999999999999</v>
      </c>
      <c r="S740" s="1">
        <f t="array" ref="S740">Профильные_системы[[#This Row],["0" НДС]]-Профильные_системы[[#This Row],["0" НДС]]*$U$1</f>
        <v>5.29</v>
      </c>
    </row>
    <row r="741" spans="1:19" x14ac:dyDescent="0.25">
      <c r="A741" s="1" t="s">
        <v>383</v>
      </c>
      <c r="B741" s="1"/>
      <c r="C741" s="1" t="s">
        <v>1670</v>
      </c>
      <c r="D741">
        <v>31.24</v>
      </c>
      <c r="E741">
        <v>32.808</v>
      </c>
      <c r="F741">
        <v>27.34</v>
      </c>
      <c r="K741" s="364">
        <f t="array" ref="K741">Профильные_системы[[#This Row],[РРЦ Без НДС]]-Профильные_системы[[#This Row],[РРЦ Без НДС]]*$N$1</f>
        <v>31.24</v>
      </c>
      <c r="L741" s="364">
        <f t="array" ref="L741">Профильные_системы[[#This Row],[РРЦ с НДС]]-Профильные_системы[[#This Row],[РРЦ с НДС]]*$N$1</f>
        <v>32.808</v>
      </c>
      <c r="M741" s="364">
        <f t="array" ref="M741">Профильные_системы[[#This Row],["0" НДС]]-Профильные_системы[[#This Row],["0" НДС]]*$N$1</f>
        <v>27.34</v>
      </c>
      <c r="Q741">
        <f t="array" ref="Q741">Профильные_системы[[#This Row],[РРЦ Без НДС]]-Профильные_системы[[#This Row],[РРЦ Без НДС]]*$U$1</f>
        <v>31.24</v>
      </c>
      <c r="R741">
        <f t="array" ref="R741">Профильные_системы[[#This Row],[РРЦ с НДС]]-Профильные_системы[[#This Row],[РРЦ с НДС]]*$U$1</f>
        <v>32.808</v>
      </c>
      <c r="S741" s="1">
        <f t="array" ref="S741">Профильные_системы[[#This Row],["0" НДС]]-Профильные_системы[[#This Row],["0" НДС]]*$U$1</f>
        <v>27.34</v>
      </c>
    </row>
    <row r="742" spans="1:19" x14ac:dyDescent="0.25">
      <c r="A742" s="1" t="s">
        <v>398</v>
      </c>
      <c r="B742" s="1"/>
      <c r="C742" s="1" t="s">
        <v>1077</v>
      </c>
      <c r="D742">
        <v>59.21</v>
      </c>
      <c r="E742">
        <v>62.172000000000004</v>
      </c>
      <c r="F742">
        <v>51.81</v>
      </c>
      <c r="K742" s="364">
        <f t="array" ref="K742">Профильные_системы[[#This Row],[РРЦ Без НДС]]-Профильные_системы[[#This Row],[РРЦ Без НДС]]*$N$1</f>
        <v>59.21</v>
      </c>
      <c r="L742" s="364">
        <f t="array" ref="L742">Профильные_системы[[#This Row],[РРЦ с НДС]]-Профильные_системы[[#This Row],[РРЦ с НДС]]*$N$1</f>
        <v>62.172000000000004</v>
      </c>
      <c r="M742" s="364">
        <f t="array" ref="M742">Профильные_системы[[#This Row],["0" НДС]]-Профильные_системы[[#This Row],["0" НДС]]*$N$1</f>
        <v>51.81</v>
      </c>
      <c r="Q742">
        <f t="array" ref="Q742">Профильные_системы[[#This Row],[РРЦ Без НДС]]-Профильные_системы[[#This Row],[РРЦ Без НДС]]*$U$1</f>
        <v>59.21</v>
      </c>
      <c r="R742">
        <f t="array" ref="R742">Профильные_системы[[#This Row],[РРЦ с НДС]]-Профильные_системы[[#This Row],[РРЦ с НДС]]*$U$1</f>
        <v>62.172000000000004</v>
      </c>
      <c r="S742" s="1">
        <f t="array" ref="S742">Профильные_системы[[#This Row],["0" НДС]]-Профильные_системы[[#This Row],["0" НДС]]*$U$1</f>
        <v>51.81</v>
      </c>
    </row>
    <row r="743" spans="1:19" x14ac:dyDescent="0.25">
      <c r="A743" s="1" t="s">
        <v>380</v>
      </c>
      <c r="B743" s="1" t="s">
        <v>381</v>
      </c>
      <c r="C743" s="1" t="s">
        <v>1053</v>
      </c>
      <c r="D743">
        <v>55.92</v>
      </c>
      <c r="E743">
        <v>58.716000000000001</v>
      </c>
      <c r="F743">
        <v>48.93</v>
      </c>
      <c r="K743" s="364">
        <f t="array" ref="K743">Профильные_системы[[#This Row],[РРЦ Без НДС]]-Профильные_системы[[#This Row],[РРЦ Без НДС]]*$N$1</f>
        <v>55.92</v>
      </c>
      <c r="L743" s="364">
        <f t="array" ref="L743">Профильные_системы[[#This Row],[РРЦ с НДС]]-Профильные_системы[[#This Row],[РРЦ с НДС]]*$N$1</f>
        <v>58.716000000000001</v>
      </c>
      <c r="M743" s="364">
        <f t="array" ref="M743">Профильные_системы[[#This Row],["0" НДС]]-Профильные_системы[[#This Row],["0" НДС]]*$N$1</f>
        <v>48.93</v>
      </c>
      <c r="Q743">
        <f t="array" ref="Q743">Профильные_системы[[#This Row],[РРЦ Без НДС]]-Профильные_системы[[#This Row],[РРЦ Без НДС]]*$U$1</f>
        <v>55.92</v>
      </c>
      <c r="R743">
        <f t="array" ref="R743">Профильные_системы[[#This Row],[РРЦ с НДС]]-Профильные_системы[[#This Row],[РРЦ с НДС]]*$U$1</f>
        <v>58.716000000000001</v>
      </c>
      <c r="S743" s="1">
        <f t="array" ref="S743">Профильные_системы[[#This Row],["0" НДС]]-Профильные_системы[[#This Row],["0" НДС]]*$U$1</f>
        <v>48.93</v>
      </c>
    </row>
    <row r="744" spans="1:19" x14ac:dyDescent="0.25">
      <c r="A744" s="1" t="s">
        <v>1161</v>
      </c>
      <c r="B744" s="1"/>
      <c r="C744" s="1" t="s">
        <v>1162</v>
      </c>
      <c r="D744">
        <v>159.68</v>
      </c>
      <c r="E744">
        <v>167.66399999999999</v>
      </c>
      <c r="F744">
        <v>139.72</v>
      </c>
      <c r="K744" s="364">
        <f t="array" ref="K744">Профильные_системы[[#This Row],[РРЦ Без НДС]]-Профильные_системы[[#This Row],[РРЦ Без НДС]]*$N$1</f>
        <v>159.68</v>
      </c>
      <c r="L744" s="364">
        <f t="array" ref="L744">Профильные_системы[[#This Row],[РРЦ с НДС]]-Профильные_системы[[#This Row],[РРЦ с НДС]]*$N$1</f>
        <v>167.66399999999999</v>
      </c>
      <c r="M744" s="364">
        <f t="array" ref="M744">Профильные_системы[[#This Row],["0" НДС]]-Профильные_системы[[#This Row],["0" НДС]]*$N$1</f>
        <v>139.72</v>
      </c>
      <c r="Q744">
        <f t="array" ref="Q744">Профильные_системы[[#This Row],[РРЦ Без НДС]]-Профильные_системы[[#This Row],[РРЦ Без НДС]]*$U$1</f>
        <v>159.68</v>
      </c>
      <c r="R744">
        <f t="array" ref="R744">Профильные_системы[[#This Row],[РРЦ с НДС]]-Профильные_системы[[#This Row],[РРЦ с НДС]]*$U$1</f>
        <v>167.66399999999999</v>
      </c>
      <c r="S744" s="1">
        <f t="array" ref="S744">Профильные_системы[[#This Row],["0" НДС]]-Профильные_системы[[#This Row],["0" НДС]]*$U$1</f>
        <v>139.72</v>
      </c>
    </row>
    <row r="745" spans="1:19" x14ac:dyDescent="0.25">
      <c r="A745" s="1" t="s">
        <v>1166</v>
      </c>
      <c r="B745" s="1"/>
      <c r="C745" s="1" t="s">
        <v>1167</v>
      </c>
      <c r="D745">
        <v>765.14</v>
      </c>
      <c r="E745">
        <v>803.4</v>
      </c>
      <c r="F745">
        <v>669.5</v>
      </c>
      <c r="K745" s="364">
        <f t="array" ref="K745">Профильные_системы[[#This Row],[РРЦ Без НДС]]-Профильные_системы[[#This Row],[РРЦ Без НДС]]*$N$1</f>
        <v>765.14</v>
      </c>
      <c r="L745" s="364">
        <f t="array" ref="L745">Профильные_системы[[#This Row],[РРЦ с НДС]]-Профильные_системы[[#This Row],[РРЦ с НДС]]*$N$1</f>
        <v>803.4</v>
      </c>
      <c r="M745" s="364">
        <f t="array" ref="M745">Профильные_системы[[#This Row],["0" НДС]]-Профильные_системы[[#This Row],["0" НДС]]*$N$1</f>
        <v>669.5</v>
      </c>
      <c r="Q745">
        <f t="array" ref="Q745">Профильные_системы[[#This Row],[РРЦ Без НДС]]-Профильные_системы[[#This Row],[РРЦ Без НДС]]*$U$1</f>
        <v>765.14</v>
      </c>
      <c r="R745">
        <f t="array" ref="R745">Профильные_системы[[#This Row],[РРЦ с НДС]]-Профильные_системы[[#This Row],[РРЦ с НДС]]*$U$1</f>
        <v>803.4</v>
      </c>
      <c r="S745" s="1">
        <f t="array" ref="S745">Профильные_системы[[#This Row],["0" НДС]]-Профильные_системы[[#This Row],["0" НДС]]*$U$1</f>
        <v>669.5</v>
      </c>
    </row>
    <row r="746" spans="1:19" x14ac:dyDescent="0.25">
      <c r="A746" s="1" t="s">
        <v>1231</v>
      </c>
      <c r="B746" s="1"/>
      <c r="C746" s="1" t="s">
        <v>1232</v>
      </c>
      <c r="D746">
        <v>1653.81</v>
      </c>
      <c r="E746">
        <v>1736.4959999999999</v>
      </c>
      <c r="F746">
        <v>1447.08</v>
      </c>
      <c r="K746" s="364">
        <f t="array" ref="K746">Профильные_системы[[#This Row],[РРЦ Без НДС]]-Профильные_системы[[#This Row],[РРЦ Без НДС]]*$N$1</f>
        <v>1653.81</v>
      </c>
      <c r="L746" s="364">
        <f t="array" ref="L746">Профильные_системы[[#This Row],[РРЦ с НДС]]-Профильные_системы[[#This Row],[РРЦ с НДС]]*$N$1</f>
        <v>1736.4959999999999</v>
      </c>
      <c r="M746" s="364">
        <f t="array" ref="M746">Профильные_системы[[#This Row],["0" НДС]]-Профильные_системы[[#This Row],["0" НДС]]*$N$1</f>
        <v>1447.08</v>
      </c>
      <c r="Q746">
        <f t="array" ref="Q746">Профильные_системы[[#This Row],[РРЦ Без НДС]]-Профильные_системы[[#This Row],[РРЦ Без НДС]]*$U$1</f>
        <v>1653.81</v>
      </c>
      <c r="R746">
        <f t="array" ref="R746">Профильные_системы[[#This Row],[РРЦ с НДС]]-Профильные_системы[[#This Row],[РРЦ с НДС]]*$U$1</f>
        <v>1736.4959999999999</v>
      </c>
      <c r="S746" s="1">
        <f t="array" ref="S746">Профильные_системы[[#This Row],["0" НДС]]-Профильные_системы[[#This Row],["0" НДС]]*$U$1</f>
        <v>1447.08</v>
      </c>
    </row>
    <row r="747" spans="1:19" x14ac:dyDescent="0.25">
      <c r="A747" s="1" t="s">
        <v>1233</v>
      </c>
      <c r="B747" s="1"/>
      <c r="C747" s="1" t="s">
        <v>1234</v>
      </c>
      <c r="D747">
        <v>32.33</v>
      </c>
      <c r="E747">
        <v>33.948</v>
      </c>
      <c r="F747">
        <v>28.29</v>
      </c>
      <c r="K747" s="364">
        <f t="array" ref="K747">Профильные_системы[[#This Row],[РРЦ Без НДС]]-Профильные_системы[[#This Row],[РРЦ Без НДС]]*$N$1</f>
        <v>32.33</v>
      </c>
      <c r="L747" s="364">
        <f t="array" ref="L747">Профильные_системы[[#This Row],[РРЦ с НДС]]-Профильные_системы[[#This Row],[РРЦ с НДС]]*$N$1</f>
        <v>33.948</v>
      </c>
      <c r="M747" s="364">
        <f t="array" ref="M747">Профильные_системы[[#This Row],["0" НДС]]-Профильные_системы[[#This Row],["0" НДС]]*$N$1</f>
        <v>28.29</v>
      </c>
      <c r="Q747">
        <f t="array" ref="Q747">Профильные_системы[[#This Row],[РРЦ Без НДС]]-Профильные_системы[[#This Row],[РРЦ Без НДС]]*$U$1</f>
        <v>32.33</v>
      </c>
      <c r="R747">
        <f t="array" ref="R747">Профильные_системы[[#This Row],[РРЦ с НДС]]-Профильные_системы[[#This Row],[РРЦ с НДС]]*$U$1</f>
        <v>33.948</v>
      </c>
      <c r="S747" s="1">
        <f t="array" ref="S747">Профильные_системы[[#This Row],["0" НДС]]-Профильные_системы[[#This Row],["0" НДС]]*$U$1</f>
        <v>28.29</v>
      </c>
    </row>
    <row r="748" spans="1:19" x14ac:dyDescent="0.25">
      <c r="A748" s="1" t="s">
        <v>1719</v>
      </c>
      <c r="B748" s="1" t="s">
        <v>3</v>
      </c>
      <c r="C748" s="1" t="s">
        <v>1721</v>
      </c>
      <c r="D748">
        <v>241.69</v>
      </c>
      <c r="E748">
        <v>253.77599999999998</v>
      </c>
      <c r="F748">
        <v>211.48</v>
      </c>
      <c r="K748" s="364">
        <f t="array" ref="K748">Профильные_системы[[#This Row],[РРЦ Без НДС]]-Профильные_системы[[#This Row],[РРЦ Без НДС]]*$N$1</f>
        <v>241.69</v>
      </c>
      <c r="L748" s="364">
        <f t="array" ref="L748">Профильные_системы[[#This Row],[РРЦ с НДС]]-Профильные_системы[[#This Row],[РРЦ с НДС]]*$N$1</f>
        <v>253.77599999999998</v>
      </c>
      <c r="M748" s="364">
        <f t="array" ref="M748">Профильные_системы[[#This Row],["0" НДС]]-Профильные_системы[[#This Row],["0" НДС]]*$N$1</f>
        <v>211.48</v>
      </c>
      <c r="Q748">
        <f t="array" ref="Q748">Профильные_системы[[#This Row],[РРЦ Без НДС]]-Профильные_системы[[#This Row],[РРЦ Без НДС]]*$U$1</f>
        <v>241.69</v>
      </c>
      <c r="R748">
        <f t="array" ref="R748">Профильные_системы[[#This Row],[РРЦ с НДС]]-Профильные_системы[[#This Row],[РРЦ с НДС]]*$U$1</f>
        <v>253.77599999999998</v>
      </c>
      <c r="S748" s="1">
        <f t="array" ref="S748">Профильные_системы[[#This Row],["0" НДС]]-Профильные_системы[[#This Row],["0" НДС]]*$U$1</f>
        <v>211.48</v>
      </c>
    </row>
    <row r="749" spans="1:19" x14ac:dyDescent="0.25">
      <c r="A749" s="1" t="s">
        <v>1723</v>
      </c>
      <c r="B749" s="1" t="s">
        <v>3</v>
      </c>
      <c r="C749" s="1" t="s">
        <v>1725</v>
      </c>
      <c r="D749">
        <v>88.21</v>
      </c>
      <c r="E749">
        <v>92.616000000000014</v>
      </c>
      <c r="F749">
        <v>77.180000000000007</v>
      </c>
      <c r="K749" s="364">
        <f t="array" ref="K749">Профильные_системы[[#This Row],[РРЦ Без НДС]]-Профильные_системы[[#This Row],[РРЦ Без НДС]]*$N$1</f>
        <v>88.21</v>
      </c>
      <c r="L749" s="364">
        <f t="array" ref="L749">Профильные_системы[[#This Row],[РРЦ с НДС]]-Профильные_системы[[#This Row],[РРЦ с НДС]]*$N$1</f>
        <v>92.616000000000014</v>
      </c>
      <c r="M749" s="364">
        <f t="array" ref="M749">Профильные_системы[[#This Row],["0" НДС]]-Профильные_системы[[#This Row],["0" НДС]]*$N$1</f>
        <v>77.180000000000007</v>
      </c>
      <c r="Q749">
        <f t="array" ref="Q749">Профильные_системы[[#This Row],[РРЦ Без НДС]]-Профильные_системы[[#This Row],[РРЦ Без НДС]]*$U$1</f>
        <v>88.21</v>
      </c>
      <c r="R749">
        <f t="array" ref="R749">Профильные_системы[[#This Row],[РРЦ с НДС]]-Профильные_системы[[#This Row],[РРЦ с НДС]]*$U$1</f>
        <v>92.616000000000014</v>
      </c>
      <c r="S749" s="1">
        <f t="array" ref="S749">Профильные_системы[[#This Row],["0" НДС]]-Профильные_системы[[#This Row],["0" НДС]]*$U$1</f>
        <v>77.180000000000007</v>
      </c>
    </row>
    <row r="750" spans="1:19" x14ac:dyDescent="0.25">
      <c r="A750" s="1" t="s">
        <v>1747</v>
      </c>
      <c r="B750" s="1" t="s">
        <v>3</v>
      </c>
      <c r="C750" s="1" t="s">
        <v>1749</v>
      </c>
      <c r="D750">
        <v>1175.6199999999999</v>
      </c>
      <c r="E750">
        <v>1234.404</v>
      </c>
      <c r="F750">
        <v>1028.67</v>
      </c>
      <c r="K750" s="364">
        <f t="array" ref="K750">Профильные_системы[[#This Row],[РРЦ Без НДС]]-Профильные_системы[[#This Row],[РРЦ Без НДС]]*$N$1</f>
        <v>1175.6199999999999</v>
      </c>
      <c r="L750" s="364">
        <f t="array" ref="L750">Профильные_системы[[#This Row],[РРЦ с НДС]]-Профильные_системы[[#This Row],[РРЦ с НДС]]*$N$1</f>
        <v>1234.404</v>
      </c>
      <c r="M750" s="364">
        <f t="array" ref="M750">Профильные_системы[[#This Row],["0" НДС]]-Профильные_системы[[#This Row],["0" НДС]]*$N$1</f>
        <v>1028.67</v>
      </c>
      <c r="Q750">
        <f t="array" ref="Q750">Профильные_системы[[#This Row],[РРЦ Без НДС]]-Профильные_системы[[#This Row],[РРЦ Без НДС]]*$U$1</f>
        <v>1175.6199999999999</v>
      </c>
      <c r="R750">
        <f t="array" ref="R750">Профильные_системы[[#This Row],[РРЦ с НДС]]-Профильные_системы[[#This Row],[РРЦ с НДС]]*$U$1</f>
        <v>1234.404</v>
      </c>
      <c r="S750" s="1">
        <f t="array" ref="S750">Профильные_системы[[#This Row],["0" НДС]]-Профильные_системы[[#This Row],["0" НДС]]*$U$1</f>
        <v>1028.67</v>
      </c>
    </row>
    <row r="751" spans="1:19" x14ac:dyDescent="0.25">
      <c r="A751" s="1" t="s">
        <v>1748</v>
      </c>
      <c r="B751" s="1" t="s">
        <v>3</v>
      </c>
      <c r="C751" s="1" t="s">
        <v>1752</v>
      </c>
      <c r="D751">
        <v>1217.6099999999999</v>
      </c>
      <c r="E751">
        <v>1278.4920000000002</v>
      </c>
      <c r="F751">
        <v>1065.4100000000001</v>
      </c>
      <c r="K751" s="364">
        <f t="array" ref="K751">Профильные_системы[[#This Row],[РРЦ Без НДС]]-Профильные_системы[[#This Row],[РРЦ Без НДС]]*$N$1</f>
        <v>1217.6099999999999</v>
      </c>
      <c r="L751" s="364">
        <f t="array" ref="L751">Профильные_системы[[#This Row],[РРЦ с НДС]]-Профильные_системы[[#This Row],[РРЦ с НДС]]*$N$1</f>
        <v>1278.4920000000002</v>
      </c>
      <c r="M751" s="364">
        <f t="array" ref="M751">Профильные_системы[[#This Row],["0" НДС]]-Профильные_системы[[#This Row],["0" НДС]]*$N$1</f>
        <v>1065.4100000000001</v>
      </c>
      <c r="Q751">
        <f t="array" ref="Q751">Профильные_системы[[#This Row],[РРЦ Без НДС]]-Профильные_системы[[#This Row],[РРЦ Без НДС]]*$U$1</f>
        <v>1217.6099999999999</v>
      </c>
      <c r="R751">
        <f t="array" ref="R751">Профильные_системы[[#This Row],[РРЦ с НДС]]-Профильные_системы[[#This Row],[РРЦ с НДС]]*$U$1</f>
        <v>1278.4920000000002</v>
      </c>
      <c r="S751" s="1">
        <f t="array" ref="S751">Профильные_системы[[#This Row],["0" НДС]]-Профильные_системы[[#This Row],["0" НДС]]*$U$1</f>
        <v>1065.4100000000001</v>
      </c>
    </row>
    <row r="752" spans="1:19" x14ac:dyDescent="0.25">
      <c r="A752" s="1" t="s">
        <v>1719</v>
      </c>
      <c r="B752" s="1" t="s">
        <v>1716</v>
      </c>
      <c r="C752" s="1" t="s">
        <v>1722</v>
      </c>
      <c r="D752">
        <v>241.69</v>
      </c>
      <c r="E752">
        <v>253.77599999999998</v>
      </c>
      <c r="F752">
        <v>211.48</v>
      </c>
      <c r="K752" s="364">
        <f t="array" ref="K752">Профильные_системы[[#This Row],[РРЦ Без НДС]]-Профильные_системы[[#This Row],[РРЦ Без НДС]]*$N$1</f>
        <v>241.69</v>
      </c>
      <c r="L752" s="364">
        <f t="array" ref="L752">Профильные_системы[[#This Row],[РРЦ с НДС]]-Профильные_системы[[#This Row],[РРЦ с НДС]]*$N$1</f>
        <v>253.77599999999998</v>
      </c>
      <c r="M752" s="364">
        <f t="array" ref="M752">Профильные_системы[[#This Row],["0" НДС]]-Профильные_системы[[#This Row],["0" НДС]]*$N$1</f>
        <v>211.48</v>
      </c>
      <c r="Q752">
        <f t="array" ref="Q752">Профильные_системы[[#This Row],[РРЦ Без НДС]]-Профильные_системы[[#This Row],[РРЦ Без НДС]]*$U$1</f>
        <v>241.69</v>
      </c>
      <c r="R752">
        <f t="array" ref="R752">Профильные_системы[[#This Row],[РРЦ с НДС]]-Профильные_системы[[#This Row],[РРЦ с НДС]]*$U$1</f>
        <v>253.77599999999998</v>
      </c>
      <c r="S752" s="1">
        <f t="array" ref="S752">Профильные_системы[[#This Row],["0" НДС]]-Профильные_системы[[#This Row],["0" НДС]]*$U$1</f>
        <v>211.48</v>
      </c>
    </row>
    <row r="753" spans="1:19" x14ac:dyDescent="0.25">
      <c r="A753" s="1" t="s">
        <v>1723</v>
      </c>
      <c r="B753" s="1" t="s">
        <v>1716</v>
      </c>
      <c r="C753" s="1" t="s">
        <v>1724</v>
      </c>
      <c r="D753">
        <v>88.21</v>
      </c>
      <c r="E753">
        <v>92.616000000000014</v>
      </c>
      <c r="F753">
        <v>77.180000000000007</v>
      </c>
      <c r="K753" s="364">
        <f t="array" ref="K753">Профильные_системы[[#This Row],[РРЦ Без НДС]]-Профильные_системы[[#This Row],[РРЦ Без НДС]]*$N$1</f>
        <v>88.21</v>
      </c>
      <c r="L753" s="364">
        <f t="array" ref="L753">Профильные_системы[[#This Row],[РРЦ с НДС]]-Профильные_системы[[#This Row],[РРЦ с НДС]]*$N$1</f>
        <v>92.616000000000014</v>
      </c>
      <c r="M753" s="364">
        <f t="array" ref="M753">Профильные_системы[[#This Row],["0" НДС]]-Профильные_системы[[#This Row],["0" НДС]]*$N$1</f>
        <v>77.180000000000007</v>
      </c>
      <c r="Q753">
        <f t="array" ref="Q753">Профильные_системы[[#This Row],[РРЦ Без НДС]]-Профильные_системы[[#This Row],[РРЦ Без НДС]]*$U$1</f>
        <v>88.21</v>
      </c>
      <c r="R753">
        <f t="array" ref="R753">Профильные_системы[[#This Row],[РРЦ с НДС]]-Профильные_системы[[#This Row],[РРЦ с НДС]]*$U$1</f>
        <v>92.616000000000014</v>
      </c>
      <c r="S753" s="1">
        <f t="array" ref="S753">Профильные_системы[[#This Row],["0" НДС]]-Профильные_системы[[#This Row],["0" НДС]]*$U$1</f>
        <v>77.180000000000007</v>
      </c>
    </row>
    <row r="754" spans="1:19" x14ac:dyDescent="0.25">
      <c r="A754" s="1" t="s">
        <v>1747</v>
      </c>
      <c r="B754" s="1" t="s">
        <v>1716</v>
      </c>
      <c r="C754" s="1" t="s">
        <v>1751</v>
      </c>
      <c r="D754">
        <v>1279.49</v>
      </c>
      <c r="E754">
        <v>1343.46</v>
      </c>
      <c r="F754">
        <v>1119.55</v>
      </c>
      <c r="K754" s="364">
        <f t="array" ref="K754">Профильные_системы[[#This Row],[РРЦ Без НДС]]-Профильные_системы[[#This Row],[РРЦ Без НДС]]*$N$1</f>
        <v>1279.49</v>
      </c>
      <c r="L754" s="364">
        <f t="array" ref="L754">Профильные_системы[[#This Row],[РРЦ с НДС]]-Профильные_системы[[#This Row],[РРЦ с НДС]]*$N$1</f>
        <v>1343.46</v>
      </c>
      <c r="M754" s="364">
        <f t="array" ref="M754">Профильные_системы[[#This Row],["0" НДС]]-Профильные_системы[[#This Row],["0" НДС]]*$N$1</f>
        <v>1119.55</v>
      </c>
      <c r="Q754">
        <f t="array" ref="Q754">Профильные_системы[[#This Row],[РРЦ Без НДС]]-Профильные_системы[[#This Row],[РРЦ Без НДС]]*$U$1</f>
        <v>1279.49</v>
      </c>
      <c r="R754">
        <f t="array" ref="R754">Профильные_системы[[#This Row],[РРЦ с НДС]]-Профильные_системы[[#This Row],[РРЦ с НДС]]*$U$1</f>
        <v>1343.46</v>
      </c>
      <c r="S754" s="1">
        <f t="array" ref="S754">Профильные_системы[[#This Row],["0" НДС]]-Профильные_системы[[#This Row],["0" НДС]]*$U$1</f>
        <v>1119.55</v>
      </c>
    </row>
    <row r="755" spans="1:19" x14ac:dyDescent="0.25">
      <c r="A755" s="1" t="s">
        <v>1748</v>
      </c>
      <c r="B755" s="1" t="s">
        <v>1716</v>
      </c>
      <c r="C755" s="1" t="s">
        <v>1754</v>
      </c>
      <c r="D755">
        <v>1325.89</v>
      </c>
      <c r="E755">
        <v>1392.18</v>
      </c>
      <c r="F755">
        <v>1160.1500000000001</v>
      </c>
      <c r="K755" s="364">
        <f t="array" ref="K755">Профильные_системы[[#This Row],[РРЦ Без НДС]]-Профильные_системы[[#This Row],[РРЦ Без НДС]]*$N$1</f>
        <v>1325.89</v>
      </c>
      <c r="L755" s="364">
        <f t="array" ref="L755">Профильные_системы[[#This Row],[РРЦ с НДС]]-Профильные_системы[[#This Row],[РРЦ с НДС]]*$N$1</f>
        <v>1392.18</v>
      </c>
      <c r="M755" s="364">
        <f t="array" ref="M755">Профильные_системы[[#This Row],["0" НДС]]-Профильные_системы[[#This Row],["0" НДС]]*$N$1</f>
        <v>1160.1500000000001</v>
      </c>
      <c r="Q755">
        <f t="array" ref="Q755">Профильные_системы[[#This Row],[РРЦ Без НДС]]-Профильные_системы[[#This Row],[РРЦ Без НДС]]*$U$1</f>
        <v>1325.89</v>
      </c>
      <c r="R755">
        <f t="array" ref="R755">Профильные_системы[[#This Row],[РРЦ с НДС]]-Профильные_системы[[#This Row],[РРЦ с НДС]]*$U$1</f>
        <v>1392.18</v>
      </c>
      <c r="S755" s="1">
        <f t="array" ref="S755">Профильные_системы[[#This Row],["0" НДС]]-Профильные_системы[[#This Row],["0" НДС]]*$U$1</f>
        <v>1160.1500000000001</v>
      </c>
    </row>
    <row r="756" spans="1:19" x14ac:dyDescent="0.25">
      <c r="A756" s="1" t="s">
        <v>1719</v>
      </c>
      <c r="B756" s="1" t="s">
        <v>7</v>
      </c>
      <c r="C756" s="1" t="s">
        <v>1720</v>
      </c>
      <c r="D756">
        <v>241.69</v>
      </c>
      <c r="E756">
        <v>253.77599999999998</v>
      </c>
      <c r="F756">
        <v>211.48</v>
      </c>
      <c r="K756" s="364">
        <f t="array" ref="K756">Профильные_системы[[#This Row],[РРЦ Без НДС]]-Профильные_системы[[#This Row],[РРЦ Без НДС]]*$N$1</f>
        <v>241.69</v>
      </c>
      <c r="L756" s="364">
        <f t="array" ref="L756">Профильные_системы[[#This Row],[РРЦ с НДС]]-Профильные_системы[[#This Row],[РРЦ с НДС]]*$N$1</f>
        <v>253.77599999999998</v>
      </c>
      <c r="M756" s="364">
        <f t="array" ref="M756">Профильные_системы[[#This Row],["0" НДС]]-Профильные_системы[[#This Row],["0" НДС]]*$N$1</f>
        <v>211.48</v>
      </c>
      <c r="Q756">
        <f t="array" ref="Q756">Профильные_системы[[#This Row],[РРЦ Без НДС]]-Профильные_системы[[#This Row],[РРЦ Без НДС]]*$U$1</f>
        <v>241.69</v>
      </c>
      <c r="R756">
        <f t="array" ref="R756">Профильные_системы[[#This Row],[РРЦ с НДС]]-Профильные_системы[[#This Row],[РРЦ с НДС]]*$U$1</f>
        <v>253.77599999999998</v>
      </c>
      <c r="S756" s="1">
        <f t="array" ref="S756">Профильные_системы[[#This Row],["0" НДС]]-Профильные_системы[[#This Row],["0" НДС]]*$U$1</f>
        <v>211.48</v>
      </c>
    </row>
    <row r="757" spans="1:19" x14ac:dyDescent="0.25">
      <c r="A757" s="1" t="s">
        <v>1723</v>
      </c>
      <c r="B757" s="1" t="s">
        <v>7</v>
      </c>
      <c r="C757" s="1" t="s">
        <v>1726</v>
      </c>
      <c r="D757">
        <v>88.21</v>
      </c>
      <c r="E757">
        <v>92.616000000000014</v>
      </c>
      <c r="F757">
        <v>77.180000000000007</v>
      </c>
      <c r="K757" s="364">
        <f t="array" ref="K757">Профильные_системы[[#This Row],[РРЦ Без НДС]]-Профильные_системы[[#This Row],[РРЦ Без НДС]]*$N$1</f>
        <v>88.21</v>
      </c>
      <c r="L757" s="364">
        <f t="array" ref="L757">Профильные_системы[[#This Row],[РРЦ с НДС]]-Профильные_системы[[#This Row],[РРЦ с НДС]]*$N$1</f>
        <v>92.616000000000014</v>
      </c>
      <c r="M757" s="364">
        <f t="array" ref="M757">Профильные_системы[[#This Row],["0" НДС]]-Профильные_системы[[#This Row],["0" НДС]]*$N$1</f>
        <v>77.180000000000007</v>
      </c>
      <c r="Q757">
        <f t="array" ref="Q757">Профильные_системы[[#This Row],[РРЦ Без НДС]]-Профильные_системы[[#This Row],[РРЦ Без НДС]]*$U$1</f>
        <v>88.21</v>
      </c>
      <c r="R757">
        <f t="array" ref="R757">Профильные_системы[[#This Row],[РРЦ с НДС]]-Профильные_системы[[#This Row],[РРЦ с НДС]]*$U$1</f>
        <v>92.616000000000014</v>
      </c>
      <c r="S757" s="1">
        <f t="array" ref="S757">Профильные_системы[[#This Row],["0" НДС]]-Профильные_системы[[#This Row],["0" НДС]]*$U$1</f>
        <v>77.180000000000007</v>
      </c>
    </row>
    <row r="758" spans="1:19" x14ac:dyDescent="0.25">
      <c r="A758" s="1" t="s">
        <v>1747</v>
      </c>
      <c r="B758" s="1" t="s">
        <v>7</v>
      </c>
      <c r="C758" s="1" t="s">
        <v>1750</v>
      </c>
      <c r="D758">
        <v>1175.6199999999999</v>
      </c>
      <c r="E758">
        <v>1234.404</v>
      </c>
      <c r="F758">
        <v>1028.67</v>
      </c>
      <c r="K758" s="364">
        <f t="array" ref="K758">Профильные_системы[[#This Row],[РРЦ Без НДС]]-Профильные_системы[[#This Row],[РРЦ Без НДС]]*$N$1</f>
        <v>1175.6199999999999</v>
      </c>
      <c r="L758" s="364">
        <f t="array" ref="L758">Профильные_системы[[#This Row],[РРЦ с НДС]]-Профильные_системы[[#This Row],[РРЦ с НДС]]*$N$1</f>
        <v>1234.404</v>
      </c>
      <c r="M758" s="364">
        <f t="array" ref="M758">Профильные_системы[[#This Row],["0" НДС]]-Профильные_системы[[#This Row],["0" НДС]]*$N$1</f>
        <v>1028.67</v>
      </c>
      <c r="Q758">
        <f t="array" ref="Q758">Профильные_системы[[#This Row],[РРЦ Без НДС]]-Профильные_системы[[#This Row],[РРЦ Без НДС]]*$U$1</f>
        <v>1175.6199999999999</v>
      </c>
      <c r="R758">
        <f t="array" ref="R758">Профильные_системы[[#This Row],[РРЦ с НДС]]-Профильные_системы[[#This Row],[РРЦ с НДС]]*$U$1</f>
        <v>1234.404</v>
      </c>
      <c r="S758" s="1">
        <f t="array" ref="S758">Профильные_системы[[#This Row],["0" НДС]]-Профильные_системы[[#This Row],["0" НДС]]*$U$1</f>
        <v>1028.67</v>
      </c>
    </row>
    <row r="759" spans="1:19" x14ac:dyDescent="0.25">
      <c r="A759" s="1" t="s">
        <v>1748</v>
      </c>
      <c r="B759" s="1" t="s">
        <v>7</v>
      </c>
      <c r="C759" s="1" t="s">
        <v>1753</v>
      </c>
      <c r="D759">
        <v>1325.89</v>
      </c>
      <c r="E759">
        <v>1392.18</v>
      </c>
      <c r="F759">
        <v>1160.1500000000001</v>
      </c>
      <c r="K759" s="364">
        <f t="array" ref="K759">Профильные_системы[[#This Row],[РРЦ Без НДС]]-Профильные_системы[[#This Row],[РРЦ Без НДС]]*$N$1</f>
        <v>1325.89</v>
      </c>
      <c r="L759" s="364">
        <f t="array" ref="L759">Профильные_системы[[#This Row],[РРЦ с НДС]]-Профильные_системы[[#This Row],[РРЦ с НДС]]*$N$1</f>
        <v>1392.18</v>
      </c>
      <c r="M759" s="364">
        <f t="array" ref="M759">Профильные_системы[[#This Row],["0" НДС]]-Профильные_системы[[#This Row],["0" НДС]]*$N$1</f>
        <v>1160.1500000000001</v>
      </c>
      <c r="Q759">
        <f t="array" ref="Q759">Профильные_системы[[#This Row],[РРЦ Без НДС]]-Профильные_системы[[#This Row],[РРЦ Без НДС]]*$U$1</f>
        <v>1325.89</v>
      </c>
      <c r="R759">
        <f t="array" ref="R759">Профильные_системы[[#This Row],[РРЦ с НДС]]-Профильные_системы[[#This Row],[РРЦ с НДС]]*$U$1</f>
        <v>1392.18</v>
      </c>
      <c r="S759" s="1">
        <f t="array" ref="S759">Профильные_системы[[#This Row],["0" НДС]]-Профильные_системы[[#This Row],["0" НДС]]*$U$1</f>
        <v>1160.1500000000001</v>
      </c>
    </row>
    <row r="760" spans="1:19" x14ac:dyDescent="0.25">
      <c r="A760" s="1" t="s">
        <v>440</v>
      </c>
      <c r="B760" s="1" t="s">
        <v>3</v>
      </c>
      <c r="C760" s="1" t="s">
        <v>418</v>
      </c>
      <c r="D760">
        <v>2113.8000000000002</v>
      </c>
      <c r="E760">
        <v>2219.4960000000001</v>
      </c>
      <c r="F760">
        <v>1849.58</v>
      </c>
      <c r="K760" s="364">
        <f t="array" ref="K760">Профильные_системы[[#This Row],[РРЦ Без НДС]]-Профильные_системы[[#This Row],[РРЦ Без НДС]]*$N$1</f>
        <v>2113.8000000000002</v>
      </c>
      <c r="L760" s="364">
        <f t="array" ref="L760">Профильные_системы[[#This Row],[РРЦ с НДС]]-Профильные_системы[[#This Row],[РРЦ с НДС]]*$N$1</f>
        <v>2219.4960000000001</v>
      </c>
      <c r="M760" s="364">
        <f t="array" ref="M760">Профильные_системы[[#This Row],["0" НДС]]-Профильные_системы[[#This Row],["0" НДС]]*$N$1</f>
        <v>1849.58</v>
      </c>
      <c r="Q760">
        <f t="array" ref="Q760">Профильные_системы[[#This Row],[РРЦ Без НДС]]-Профильные_системы[[#This Row],[РРЦ Без НДС]]*$U$1</f>
        <v>2113.8000000000002</v>
      </c>
      <c r="R760">
        <f t="array" ref="R760">Профильные_системы[[#This Row],[РРЦ с НДС]]-Профильные_системы[[#This Row],[РРЦ с НДС]]*$U$1</f>
        <v>2219.4960000000001</v>
      </c>
      <c r="S760" s="1">
        <f t="array" ref="S760">Профильные_системы[[#This Row],["0" НДС]]-Профильные_системы[[#This Row],["0" НДС]]*$U$1</f>
        <v>1849.58</v>
      </c>
    </row>
    <row r="761" spans="1:19" x14ac:dyDescent="0.25">
      <c r="A761" s="1" t="s">
        <v>382</v>
      </c>
      <c r="B761" s="1" t="s">
        <v>3</v>
      </c>
      <c r="C761" s="1" t="s">
        <v>37</v>
      </c>
      <c r="D761">
        <v>4518.3999999999996</v>
      </c>
      <c r="E761">
        <v>4744.32</v>
      </c>
      <c r="F761">
        <v>3953.6</v>
      </c>
      <c r="K761" s="364">
        <f t="array" ref="K761">Профильные_системы[[#This Row],[РРЦ Без НДС]]-Профильные_системы[[#This Row],[РРЦ Без НДС]]*$N$1</f>
        <v>4518.3999999999996</v>
      </c>
      <c r="L761" s="364">
        <f t="array" ref="L761">Профильные_системы[[#This Row],[РРЦ с НДС]]-Профильные_системы[[#This Row],[РРЦ с НДС]]*$N$1</f>
        <v>4744.32</v>
      </c>
      <c r="M761" s="364">
        <f t="array" ref="M761">Профильные_системы[[#This Row],["0" НДС]]-Профильные_системы[[#This Row],["0" НДС]]*$N$1</f>
        <v>3953.6</v>
      </c>
      <c r="Q761">
        <f t="array" ref="Q761">Профильные_системы[[#This Row],[РРЦ Без НДС]]-Профильные_системы[[#This Row],[РРЦ Без НДС]]*$U$1</f>
        <v>4518.3999999999996</v>
      </c>
      <c r="R761">
        <f t="array" ref="R761">Профильные_системы[[#This Row],[РРЦ с НДС]]-Профильные_системы[[#This Row],[РРЦ с НДС]]*$U$1</f>
        <v>4744.32</v>
      </c>
      <c r="S761" s="1">
        <f t="array" ref="S761">Профильные_системы[[#This Row],["0" НДС]]-Профильные_системы[[#This Row],["0" НДС]]*$U$1</f>
        <v>3953.6</v>
      </c>
    </row>
    <row r="762" spans="1:19" x14ac:dyDescent="0.25">
      <c r="A762" s="1" t="s">
        <v>41</v>
      </c>
      <c r="B762" s="1" t="s">
        <v>3</v>
      </c>
      <c r="C762" s="1" t="s">
        <v>49</v>
      </c>
      <c r="D762">
        <v>2127.35</v>
      </c>
      <c r="E762">
        <v>2233.7160000000003</v>
      </c>
      <c r="F762">
        <v>1861.43</v>
      </c>
      <c r="K762" s="364">
        <f t="array" ref="K762">Профильные_системы[[#This Row],[РРЦ Без НДС]]-Профильные_системы[[#This Row],[РРЦ Без НДС]]*$N$1</f>
        <v>2127.35</v>
      </c>
      <c r="L762" s="364">
        <f t="array" ref="L762">Профильные_системы[[#This Row],[РРЦ с НДС]]-Профильные_системы[[#This Row],[РРЦ с НДС]]*$N$1</f>
        <v>2233.7160000000003</v>
      </c>
      <c r="M762" s="364">
        <f t="array" ref="M762">Профильные_системы[[#This Row],["0" НДС]]-Профильные_системы[[#This Row],["0" НДС]]*$N$1</f>
        <v>1861.43</v>
      </c>
      <c r="Q762">
        <f t="array" ref="Q762">Профильные_системы[[#This Row],[РРЦ Без НДС]]-Профильные_системы[[#This Row],[РРЦ Без НДС]]*$U$1</f>
        <v>2127.35</v>
      </c>
      <c r="R762">
        <f t="array" ref="R762">Профильные_системы[[#This Row],[РРЦ с НДС]]-Профильные_системы[[#This Row],[РРЦ с НДС]]*$U$1</f>
        <v>2233.7160000000003</v>
      </c>
      <c r="S762" s="1">
        <f t="array" ref="S762">Профильные_системы[[#This Row],["0" НДС]]-Профильные_системы[[#This Row],["0" НДС]]*$U$1</f>
        <v>1861.43</v>
      </c>
    </row>
    <row r="763" spans="1:19" x14ac:dyDescent="0.25">
      <c r="A763" s="1" t="s">
        <v>448</v>
      </c>
      <c r="B763" s="1" t="s">
        <v>3</v>
      </c>
      <c r="C763" s="1" t="s">
        <v>421</v>
      </c>
      <c r="D763">
        <v>2219.4699999999998</v>
      </c>
      <c r="E763">
        <v>2330.4479999999999</v>
      </c>
      <c r="F763">
        <v>1942.04</v>
      </c>
      <c r="K763" s="364">
        <f t="array" ref="K763">Профильные_системы[[#This Row],[РРЦ Без НДС]]-Профильные_системы[[#This Row],[РРЦ Без НДС]]*$N$1</f>
        <v>2219.4699999999998</v>
      </c>
      <c r="L763" s="364">
        <f t="array" ref="L763">Профильные_системы[[#This Row],[РРЦ с НДС]]-Профильные_системы[[#This Row],[РРЦ с НДС]]*$N$1</f>
        <v>2330.4479999999999</v>
      </c>
      <c r="M763" s="364">
        <f t="array" ref="M763">Профильные_системы[[#This Row],["0" НДС]]-Профильные_системы[[#This Row],["0" НДС]]*$N$1</f>
        <v>1942.04</v>
      </c>
      <c r="Q763">
        <f t="array" ref="Q763">Профильные_системы[[#This Row],[РРЦ Без НДС]]-Профильные_системы[[#This Row],[РРЦ Без НДС]]*$U$1</f>
        <v>2219.4699999999998</v>
      </c>
      <c r="R763">
        <f t="array" ref="R763">Профильные_системы[[#This Row],[РРЦ с НДС]]-Профильные_системы[[#This Row],[РРЦ с НДС]]*$U$1</f>
        <v>2330.4479999999999</v>
      </c>
      <c r="S763" s="1">
        <f t="array" ref="S763">Профильные_системы[[#This Row],["0" НДС]]-Профильные_системы[[#This Row],["0" НДС]]*$U$1</f>
        <v>1942.04</v>
      </c>
    </row>
    <row r="764" spans="1:19" x14ac:dyDescent="0.25">
      <c r="A764" s="1" t="s">
        <v>1081</v>
      </c>
      <c r="B764" s="1" t="s">
        <v>3</v>
      </c>
      <c r="C764" s="1" t="s">
        <v>442</v>
      </c>
      <c r="D764">
        <v>2219.7600000000002</v>
      </c>
      <c r="E764">
        <v>2330.748</v>
      </c>
      <c r="F764">
        <v>1942.29</v>
      </c>
      <c r="K764" s="364">
        <f t="array" ref="K764">Профильные_системы[[#This Row],[РРЦ Без НДС]]-Профильные_системы[[#This Row],[РРЦ Без НДС]]*$N$1</f>
        <v>2219.7600000000002</v>
      </c>
      <c r="L764" s="364">
        <f t="array" ref="L764">Профильные_системы[[#This Row],[РРЦ с НДС]]-Профильные_системы[[#This Row],[РРЦ с НДС]]*$N$1</f>
        <v>2330.748</v>
      </c>
      <c r="M764" s="364">
        <f t="array" ref="M764">Профильные_системы[[#This Row],["0" НДС]]-Профильные_системы[[#This Row],["0" НДС]]*$N$1</f>
        <v>1942.29</v>
      </c>
      <c r="Q764">
        <f t="array" ref="Q764">Профильные_системы[[#This Row],[РРЦ Без НДС]]-Профильные_системы[[#This Row],[РРЦ Без НДС]]*$U$1</f>
        <v>2219.7600000000002</v>
      </c>
      <c r="R764">
        <f t="array" ref="R764">Профильные_системы[[#This Row],[РРЦ с НДС]]-Профильные_системы[[#This Row],[РРЦ с НДС]]*$U$1</f>
        <v>2330.748</v>
      </c>
      <c r="S764" s="1">
        <f t="array" ref="S764">Профильные_системы[[#This Row],["0" НДС]]-Профильные_системы[[#This Row],["0" НДС]]*$U$1</f>
        <v>1942.29</v>
      </c>
    </row>
    <row r="765" spans="1:19" x14ac:dyDescent="0.25">
      <c r="A765" s="1" t="s">
        <v>453</v>
      </c>
      <c r="B765" s="1" t="s">
        <v>3</v>
      </c>
      <c r="C765" s="1" t="s">
        <v>424</v>
      </c>
      <c r="D765">
        <v>2008.09</v>
      </c>
      <c r="E765">
        <v>2108.4960000000001</v>
      </c>
      <c r="F765">
        <v>1757.08</v>
      </c>
      <c r="K765" s="364">
        <f t="array" ref="K765">Профильные_системы[[#This Row],[РРЦ Без НДС]]-Профильные_системы[[#This Row],[РРЦ Без НДС]]*$N$1</f>
        <v>2008.09</v>
      </c>
      <c r="L765" s="364">
        <f t="array" ref="L765">Профильные_системы[[#This Row],[РРЦ с НДС]]-Профильные_системы[[#This Row],[РРЦ с НДС]]*$N$1</f>
        <v>2108.4960000000001</v>
      </c>
      <c r="M765" s="364">
        <f t="array" ref="M765">Профильные_системы[[#This Row],["0" НДС]]-Профильные_системы[[#This Row],["0" НДС]]*$N$1</f>
        <v>1757.08</v>
      </c>
      <c r="Q765">
        <f t="array" ref="Q765">Профильные_системы[[#This Row],[РРЦ Без НДС]]-Профильные_системы[[#This Row],[РРЦ Без НДС]]*$U$1</f>
        <v>2008.09</v>
      </c>
      <c r="R765">
        <f t="array" ref="R765">Профильные_системы[[#This Row],[РРЦ с НДС]]-Профильные_системы[[#This Row],[РРЦ с НДС]]*$U$1</f>
        <v>2108.4960000000001</v>
      </c>
      <c r="S765" s="1">
        <f t="array" ref="S765">Профильные_системы[[#This Row],["0" НДС]]-Профильные_системы[[#This Row],["0" НДС]]*$U$1</f>
        <v>1757.08</v>
      </c>
    </row>
    <row r="766" spans="1:19" x14ac:dyDescent="0.25">
      <c r="A766" s="1" t="s">
        <v>1030</v>
      </c>
      <c r="B766" s="1" t="s">
        <v>3</v>
      </c>
      <c r="C766" s="1" t="s">
        <v>427</v>
      </c>
      <c r="D766">
        <v>3977.78</v>
      </c>
      <c r="E766">
        <v>4176.6720000000005</v>
      </c>
      <c r="F766">
        <v>3480.56</v>
      </c>
      <c r="K766" s="364">
        <f t="array" ref="K766">Профильные_системы[[#This Row],[РРЦ Без НДС]]-Профильные_системы[[#This Row],[РРЦ Без НДС]]*$N$1</f>
        <v>3977.78</v>
      </c>
      <c r="L766" s="364">
        <f t="array" ref="L766">Профильные_системы[[#This Row],[РРЦ с НДС]]-Профильные_системы[[#This Row],[РРЦ с НДС]]*$N$1</f>
        <v>4176.6720000000005</v>
      </c>
      <c r="M766" s="364">
        <f t="array" ref="M766">Профильные_системы[[#This Row],["0" НДС]]-Профильные_системы[[#This Row],["0" НДС]]*$N$1</f>
        <v>3480.56</v>
      </c>
      <c r="Q766">
        <f t="array" ref="Q766">Профильные_системы[[#This Row],[РРЦ Без НДС]]-Профильные_системы[[#This Row],[РРЦ Без НДС]]*$U$1</f>
        <v>3977.78</v>
      </c>
      <c r="R766">
        <f t="array" ref="R766">Профильные_системы[[#This Row],[РРЦ с НДС]]-Профильные_системы[[#This Row],[РРЦ с НДС]]*$U$1</f>
        <v>4176.6720000000005</v>
      </c>
      <c r="S766" s="1">
        <f t="array" ref="S766">Профильные_системы[[#This Row],["0" НДС]]-Профильные_системы[[#This Row],["0" НДС]]*$U$1</f>
        <v>3480.56</v>
      </c>
    </row>
    <row r="767" spans="1:19" x14ac:dyDescent="0.25">
      <c r="A767" s="1" t="s">
        <v>440</v>
      </c>
      <c r="B767" s="1" t="s">
        <v>5</v>
      </c>
      <c r="C767" s="1" t="s">
        <v>420</v>
      </c>
      <c r="D767">
        <v>2408.91</v>
      </c>
      <c r="E767">
        <v>2529.36</v>
      </c>
      <c r="F767">
        <v>2107.8000000000002</v>
      </c>
      <c r="K767" s="364">
        <f t="array" ref="K767">Профильные_системы[[#This Row],[РРЦ Без НДС]]-Профильные_системы[[#This Row],[РРЦ Без НДС]]*$N$1</f>
        <v>2408.91</v>
      </c>
      <c r="L767" s="364">
        <f t="array" ref="L767">Профильные_системы[[#This Row],[РРЦ с НДС]]-Профильные_системы[[#This Row],[РРЦ с НДС]]*$N$1</f>
        <v>2529.36</v>
      </c>
      <c r="M767" s="364">
        <f t="array" ref="M767">Профильные_системы[[#This Row],["0" НДС]]-Профильные_системы[[#This Row],["0" НДС]]*$N$1</f>
        <v>2107.8000000000002</v>
      </c>
      <c r="Q767">
        <f t="array" ref="Q767">Профильные_системы[[#This Row],[РРЦ Без НДС]]-Профильные_системы[[#This Row],[РРЦ Без НДС]]*$U$1</f>
        <v>2408.91</v>
      </c>
      <c r="R767">
        <f t="array" ref="R767">Профильные_системы[[#This Row],[РРЦ с НДС]]-Профильные_системы[[#This Row],[РРЦ с НДС]]*$U$1</f>
        <v>2529.36</v>
      </c>
      <c r="S767" s="1">
        <f t="array" ref="S767">Профильные_системы[[#This Row],["0" НДС]]-Профильные_системы[[#This Row],["0" НДС]]*$U$1</f>
        <v>2107.8000000000002</v>
      </c>
    </row>
    <row r="768" spans="1:19" x14ac:dyDescent="0.25">
      <c r="A768" s="1" t="s">
        <v>382</v>
      </c>
      <c r="B768" s="1" t="s">
        <v>5</v>
      </c>
      <c r="C768" s="1" t="s">
        <v>23</v>
      </c>
      <c r="D768">
        <v>5106.18</v>
      </c>
      <c r="E768">
        <v>5361.4920000000002</v>
      </c>
      <c r="F768">
        <v>4467.91</v>
      </c>
      <c r="K768" s="364">
        <f t="array" ref="K768">Профильные_системы[[#This Row],[РРЦ Без НДС]]-Профильные_системы[[#This Row],[РРЦ Без НДС]]*$N$1</f>
        <v>5106.18</v>
      </c>
      <c r="L768" s="364">
        <f t="array" ref="L768">Профильные_системы[[#This Row],[РРЦ с НДС]]-Профильные_системы[[#This Row],[РРЦ с НДС]]*$N$1</f>
        <v>5361.4920000000002</v>
      </c>
      <c r="M768" s="364">
        <f t="array" ref="M768">Профильные_системы[[#This Row],["0" НДС]]-Профильные_системы[[#This Row],["0" НДС]]*$N$1</f>
        <v>4467.91</v>
      </c>
      <c r="Q768">
        <f t="array" ref="Q768">Профильные_системы[[#This Row],[РРЦ Без НДС]]-Профильные_системы[[#This Row],[РРЦ Без НДС]]*$U$1</f>
        <v>5106.18</v>
      </c>
      <c r="R768">
        <f t="array" ref="R768">Профильные_системы[[#This Row],[РРЦ с НДС]]-Профильные_системы[[#This Row],[РРЦ с НДС]]*$U$1</f>
        <v>5361.4920000000002</v>
      </c>
      <c r="S768" s="1">
        <f t="array" ref="S768">Профильные_системы[[#This Row],["0" НДС]]-Профильные_системы[[#This Row],["0" НДС]]*$U$1</f>
        <v>4467.91</v>
      </c>
    </row>
    <row r="769" spans="1:19" x14ac:dyDescent="0.25">
      <c r="A769" s="1" t="s">
        <v>41</v>
      </c>
      <c r="B769" s="1" t="s">
        <v>5</v>
      </c>
      <c r="C769" s="1" t="s">
        <v>46</v>
      </c>
      <c r="D769">
        <v>2401.37</v>
      </c>
      <c r="E769">
        <v>2521.4399999999996</v>
      </c>
      <c r="F769">
        <v>2101.1999999999998</v>
      </c>
      <c r="K769" s="364">
        <f t="array" ref="K769">Профильные_системы[[#This Row],[РРЦ Без НДС]]-Профильные_системы[[#This Row],[РРЦ Без НДС]]*$N$1</f>
        <v>2401.37</v>
      </c>
      <c r="L769" s="364">
        <f t="array" ref="L769">Профильные_системы[[#This Row],[РРЦ с НДС]]-Профильные_системы[[#This Row],[РРЦ с НДС]]*$N$1</f>
        <v>2521.4399999999996</v>
      </c>
      <c r="M769" s="364">
        <f t="array" ref="M769">Профильные_системы[[#This Row],["0" НДС]]-Профильные_системы[[#This Row],["0" НДС]]*$N$1</f>
        <v>2101.1999999999998</v>
      </c>
      <c r="Q769">
        <f t="array" ref="Q769">Профильные_системы[[#This Row],[РРЦ Без НДС]]-Профильные_системы[[#This Row],[РРЦ Без НДС]]*$U$1</f>
        <v>2401.37</v>
      </c>
      <c r="R769">
        <f t="array" ref="R769">Профильные_системы[[#This Row],[РРЦ с НДС]]-Профильные_системы[[#This Row],[РРЦ с НДС]]*$U$1</f>
        <v>2521.4399999999996</v>
      </c>
      <c r="S769" s="1">
        <f t="array" ref="S769">Профильные_системы[[#This Row],["0" НДС]]-Профильные_системы[[#This Row],["0" НДС]]*$U$1</f>
        <v>2101.1999999999998</v>
      </c>
    </row>
    <row r="770" spans="1:19" x14ac:dyDescent="0.25">
      <c r="A770" s="1" t="s">
        <v>448</v>
      </c>
      <c r="B770" s="1" t="s">
        <v>5</v>
      </c>
      <c r="C770" s="1" t="s">
        <v>423</v>
      </c>
      <c r="D770">
        <v>2509.27</v>
      </c>
      <c r="E770">
        <v>2634.732</v>
      </c>
      <c r="F770">
        <v>2195.61</v>
      </c>
      <c r="K770" s="364">
        <f t="array" ref="K770">Профильные_системы[[#This Row],[РРЦ Без НДС]]-Профильные_системы[[#This Row],[РРЦ Без НДС]]*$N$1</f>
        <v>2509.27</v>
      </c>
      <c r="L770" s="364">
        <f t="array" ref="L770">Профильные_системы[[#This Row],[РРЦ с НДС]]-Профильные_системы[[#This Row],[РРЦ с НДС]]*$N$1</f>
        <v>2634.732</v>
      </c>
      <c r="M770" s="364">
        <f t="array" ref="M770">Профильные_системы[[#This Row],["0" НДС]]-Профильные_системы[[#This Row],["0" НДС]]*$N$1</f>
        <v>2195.61</v>
      </c>
      <c r="Q770">
        <f t="array" ref="Q770">Профильные_системы[[#This Row],[РРЦ Без НДС]]-Профильные_системы[[#This Row],[РРЦ Без НДС]]*$U$1</f>
        <v>2509.27</v>
      </c>
      <c r="R770">
        <f t="array" ref="R770">Профильные_системы[[#This Row],[РРЦ с НДС]]-Профильные_системы[[#This Row],[РРЦ с НДС]]*$U$1</f>
        <v>2634.732</v>
      </c>
      <c r="S770" s="1">
        <f t="array" ref="S770">Профильные_системы[[#This Row],["0" НДС]]-Профильные_системы[[#This Row],["0" НДС]]*$U$1</f>
        <v>2195.61</v>
      </c>
    </row>
    <row r="771" spans="1:19" x14ac:dyDescent="0.25">
      <c r="A771" s="1" t="s">
        <v>1081</v>
      </c>
      <c r="B771" s="1" t="s">
        <v>5</v>
      </c>
      <c r="C771" s="1" t="s">
        <v>443</v>
      </c>
      <c r="D771">
        <v>2510.21</v>
      </c>
      <c r="E771">
        <v>2635.7159999999999</v>
      </c>
      <c r="F771">
        <v>2196.4299999999998</v>
      </c>
      <c r="K771" s="364">
        <f t="array" ref="K771">Профильные_системы[[#This Row],[РРЦ Без НДС]]-Профильные_системы[[#This Row],[РРЦ Без НДС]]*$N$1</f>
        <v>2510.21</v>
      </c>
      <c r="L771" s="364">
        <f t="array" ref="L771">Профильные_системы[[#This Row],[РРЦ с НДС]]-Профильные_системы[[#This Row],[РРЦ с НДС]]*$N$1</f>
        <v>2635.7159999999999</v>
      </c>
      <c r="M771" s="364">
        <f t="array" ref="M771">Профильные_системы[[#This Row],["0" НДС]]-Профильные_системы[[#This Row],["0" НДС]]*$N$1</f>
        <v>2196.4299999999998</v>
      </c>
      <c r="Q771">
        <f t="array" ref="Q771">Профильные_системы[[#This Row],[РРЦ Без НДС]]-Профильные_системы[[#This Row],[РРЦ Без НДС]]*$U$1</f>
        <v>2510.21</v>
      </c>
      <c r="R771">
        <f t="array" ref="R771">Профильные_системы[[#This Row],[РРЦ с НДС]]-Профильные_системы[[#This Row],[РРЦ с НДС]]*$U$1</f>
        <v>2635.7159999999999</v>
      </c>
      <c r="S771" s="1">
        <f t="array" ref="S771">Профильные_системы[[#This Row],["0" НДС]]-Профильные_системы[[#This Row],["0" НДС]]*$U$1</f>
        <v>2196.4299999999998</v>
      </c>
    </row>
    <row r="772" spans="1:19" x14ac:dyDescent="0.25">
      <c r="A772" s="1" t="s">
        <v>453</v>
      </c>
      <c r="B772" s="1" t="s">
        <v>5</v>
      </c>
      <c r="C772" s="1" t="s">
        <v>426</v>
      </c>
      <c r="D772">
        <v>2288.44</v>
      </c>
      <c r="E772">
        <v>2402.8680000000004</v>
      </c>
      <c r="F772">
        <v>2002.39</v>
      </c>
      <c r="K772" s="364">
        <f t="array" ref="K772">Профильные_системы[[#This Row],[РРЦ Без НДС]]-Профильные_системы[[#This Row],[РРЦ Без НДС]]*$N$1</f>
        <v>2288.44</v>
      </c>
      <c r="L772" s="364">
        <f t="array" ref="L772">Профильные_системы[[#This Row],[РРЦ с НДС]]-Профильные_системы[[#This Row],[РРЦ с НДС]]*$N$1</f>
        <v>2402.8680000000004</v>
      </c>
      <c r="M772" s="364">
        <f t="array" ref="M772">Профильные_системы[[#This Row],["0" НДС]]-Профильные_системы[[#This Row],["0" НДС]]*$N$1</f>
        <v>2002.39</v>
      </c>
      <c r="Q772">
        <f t="array" ref="Q772">Профильные_системы[[#This Row],[РРЦ Без НДС]]-Профильные_системы[[#This Row],[РРЦ Без НДС]]*$U$1</f>
        <v>2288.44</v>
      </c>
      <c r="R772">
        <f t="array" ref="R772">Профильные_системы[[#This Row],[РРЦ с НДС]]-Профильные_системы[[#This Row],[РРЦ с НДС]]*$U$1</f>
        <v>2402.8680000000004</v>
      </c>
      <c r="S772" s="1">
        <f t="array" ref="S772">Профильные_системы[[#This Row],["0" НДС]]-Профильные_системы[[#This Row],["0" НДС]]*$U$1</f>
        <v>2002.39</v>
      </c>
    </row>
    <row r="773" spans="1:19" x14ac:dyDescent="0.25">
      <c r="A773" s="1" t="s">
        <v>1030</v>
      </c>
      <c r="B773" s="1" t="s">
        <v>5</v>
      </c>
      <c r="C773" s="1" t="s">
        <v>429</v>
      </c>
      <c r="D773">
        <v>4526.7299999999996</v>
      </c>
      <c r="E773">
        <v>4753.0680000000002</v>
      </c>
      <c r="F773">
        <v>3960.89</v>
      </c>
      <c r="K773" s="364">
        <f t="array" ref="K773">Профильные_системы[[#This Row],[РРЦ Без НДС]]-Профильные_системы[[#This Row],[РРЦ Без НДС]]*$N$1</f>
        <v>4526.7299999999996</v>
      </c>
      <c r="L773" s="364">
        <f t="array" ref="L773">Профильные_системы[[#This Row],[РРЦ с НДС]]-Профильные_системы[[#This Row],[РРЦ с НДС]]*$N$1</f>
        <v>4753.0680000000002</v>
      </c>
      <c r="M773" s="364">
        <f t="array" ref="M773">Профильные_системы[[#This Row],["0" НДС]]-Профильные_системы[[#This Row],["0" НДС]]*$N$1</f>
        <v>3960.89</v>
      </c>
      <c r="Q773">
        <f t="array" ref="Q773">Профильные_системы[[#This Row],[РРЦ Без НДС]]-Профильные_системы[[#This Row],[РРЦ Без НДС]]*$U$1</f>
        <v>4526.7299999999996</v>
      </c>
      <c r="R773">
        <f t="array" ref="R773">Профильные_системы[[#This Row],[РРЦ с НДС]]-Профильные_системы[[#This Row],[РРЦ с НДС]]*$U$1</f>
        <v>4753.0680000000002</v>
      </c>
      <c r="S773" s="1">
        <f t="array" ref="S773">Профильные_системы[[#This Row],["0" НДС]]-Профильные_системы[[#This Row],["0" НДС]]*$U$1</f>
        <v>3960.89</v>
      </c>
    </row>
    <row r="774" spans="1:19" x14ac:dyDescent="0.25">
      <c r="A774" s="1" t="s">
        <v>440</v>
      </c>
      <c r="B774" s="1" t="s">
        <v>7</v>
      </c>
      <c r="C774" s="1" t="s">
        <v>419</v>
      </c>
      <c r="D774">
        <v>2408.91</v>
      </c>
      <c r="E774">
        <v>2529.36</v>
      </c>
      <c r="F774">
        <v>2107.8000000000002</v>
      </c>
      <c r="K774" s="364">
        <f t="array" ref="K774">Профильные_системы[[#This Row],[РРЦ Без НДС]]-Профильные_системы[[#This Row],[РРЦ Без НДС]]*$N$1</f>
        <v>2408.91</v>
      </c>
      <c r="L774" s="364">
        <f t="array" ref="L774">Профильные_системы[[#This Row],[РРЦ с НДС]]-Профильные_системы[[#This Row],[РРЦ с НДС]]*$N$1</f>
        <v>2529.36</v>
      </c>
      <c r="M774" s="364">
        <f t="array" ref="M774">Профильные_системы[[#This Row],["0" НДС]]-Профильные_системы[[#This Row],["0" НДС]]*$N$1</f>
        <v>2107.8000000000002</v>
      </c>
      <c r="Q774">
        <f t="array" ref="Q774">Профильные_системы[[#This Row],[РРЦ Без НДС]]-Профильные_системы[[#This Row],[РРЦ Без НДС]]*$U$1</f>
        <v>2408.91</v>
      </c>
      <c r="R774">
        <f t="array" ref="R774">Профильные_системы[[#This Row],[РРЦ с НДС]]-Профильные_системы[[#This Row],[РРЦ с НДС]]*$U$1</f>
        <v>2529.36</v>
      </c>
      <c r="S774" s="1">
        <f t="array" ref="S774">Профильные_системы[[#This Row],["0" НДС]]-Профильные_системы[[#This Row],["0" НДС]]*$U$1</f>
        <v>2107.8000000000002</v>
      </c>
    </row>
    <row r="775" spans="1:19" x14ac:dyDescent="0.25">
      <c r="A775" s="1" t="s">
        <v>382</v>
      </c>
      <c r="B775" s="1" t="s">
        <v>7</v>
      </c>
      <c r="C775" s="1" t="s">
        <v>32</v>
      </c>
      <c r="D775">
        <v>5106.18</v>
      </c>
      <c r="E775">
        <v>5361.4920000000002</v>
      </c>
      <c r="F775">
        <v>4467.91</v>
      </c>
      <c r="K775" s="364">
        <f t="array" ref="K775">Профильные_системы[[#This Row],[РРЦ Без НДС]]-Профильные_системы[[#This Row],[РРЦ Без НДС]]*$N$1</f>
        <v>5106.18</v>
      </c>
      <c r="L775" s="364">
        <f t="array" ref="L775">Профильные_системы[[#This Row],[РРЦ с НДС]]-Профильные_системы[[#This Row],[РРЦ с НДС]]*$N$1</f>
        <v>5361.4920000000002</v>
      </c>
      <c r="M775" s="364">
        <f t="array" ref="M775">Профильные_системы[[#This Row],["0" НДС]]-Профильные_системы[[#This Row],["0" НДС]]*$N$1</f>
        <v>4467.91</v>
      </c>
      <c r="Q775">
        <f t="array" ref="Q775">Профильные_системы[[#This Row],[РРЦ Без НДС]]-Профильные_системы[[#This Row],[РРЦ Без НДС]]*$U$1</f>
        <v>5106.18</v>
      </c>
      <c r="R775">
        <f t="array" ref="R775">Профильные_системы[[#This Row],[РРЦ с НДС]]-Профильные_системы[[#This Row],[РРЦ с НДС]]*$U$1</f>
        <v>5361.4920000000002</v>
      </c>
      <c r="S775" s="1">
        <f t="array" ref="S775">Профильные_системы[[#This Row],["0" НДС]]-Профильные_системы[[#This Row],["0" НДС]]*$U$1</f>
        <v>4467.91</v>
      </c>
    </row>
    <row r="776" spans="1:19" x14ac:dyDescent="0.25">
      <c r="A776" s="1" t="s">
        <v>41</v>
      </c>
      <c r="B776" s="1" t="s">
        <v>7</v>
      </c>
      <c r="C776" s="1" t="s">
        <v>45</v>
      </c>
      <c r="D776">
        <v>2401.37</v>
      </c>
      <c r="E776">
        <v>2521.4399999999996</v>
      </c>
      <c r="F776">
        <v>2101.1999999999998</v>
      </c>
      <c r="K776" s="364">
        <f t="array" ref="K776">Профильные_системы[[#This Row],[РРЦ Без НДС]]-Профильные_системы[[#This Row],[РРЦ Без НДС]]*$N$1</f>
        <v>2401.37</v>
      </c>
      <c r="L776" s="364">
        <f t="array" ref="L776">Профильные_системы[[#This Row],[РРЦ с НДС]]-Профильные_системы[[#This Row],[РРЦ с НДС]]*$N$1</f>
        <v>2521.4399999999996</v>
      </c>
      <c r="M776" s="364">
        <f t="array" ref="M776">Профильные_системы[[#This Row],["0" НДС]]-Профильные_системы[[#This Row],["0" НДС]]*$N$1</f>
        <v>2101.1999999999998</v>
      </c>
      <c r="Q776">
        <f t="array" ref="Q776">Профильные_системы[[#This Row],[РРЦ Без НДС]]-Профильные_системы[[#This Row],[РРЦ Без НДС]]*$U$1</f>
        <v>2401.37</v>
      </c>
      <c r="R776">
        <f t="array" ref="R776">Профильные_системы[[#This Row],[РРЦ с НДС]]-Профильные_системы[[#This Row],[РРЦ с НДС]]*$U$1</f>
        <v>2521.4399999999996</v>
      </c>
      <c r="S776" s="1">
        <f t="array" ref="S776">Профильные_системы[[#This Row],["0" НДС]]-Профильные_системы[[#This Row],["0" НДС]]*$U$1</f>
        <v>2101.1999999999998</v>
      </c>
    </row>
    <row r="777" spans="1:19" x14ac:dyDescent="0.25">
      <c r="A777" s="1" t="s">
        <v>448</v>
      </c>
      <c r="B777" s="1" t="s">
        <v>7</v>
      </c>
      <c r="C777" s="1" t="s">
        <v>422</v>
      </c>
      <c r="D777">
        <v>2509.27</v>
      </c>
      <c r="E777">
        <v>2634.732</v>
      </c>
      <c r="F777">
        <v>2195.61</v>
      </c>
      <c r="K777" s="364">
        <f t="array" ref="K777">Профильные_системы[[#This Row],[РРЦ Без НДС]]-Профильные_системы[[#This Row],[РРЦ Без НДС]]*$N$1</f>
        <v>2509.27</v>
      </c>
      <c r="L777" s="364">
        <f t="array" ref="L777">Профильные_системы[[#This Row],[РРЦ с НДС]]-Профильные_системы[[#This Row],[РРЦ с НДС]]*$N$1</f>
        <v>2634.732</v>
      </c>
      <c r="M777" s="364">
        <f t="array" ref="M777">Профильные_системы[[#This Row],["0" НДС]]-Профильные_системы[[#This Row],["0" НДС]]*$N$1</f>
        <v>2195.61</v>
      </c>
      <c r="Q777">
        <f t="array" ref="Q777">Профильные_системы[[#This Row],[РРЦ Без НДС]]-Профильные_системы[[#This Row],[РРЦ Без НДС]]*$U$1</f>
        <v>2509.27</v>
      </c>
      <c r="R777">
        <f t="array" ref="R777">Профильные_системы[[#This Row],[РРЦ с НДС]]-Профильные_системы[[#This Row],[РРЦ с НДС]]*$U$1</f>
        <v>2634.732</v>
      </c>
      <c r="S777" s="1">
        <f t="array" ref="S777">Профильные_системы[[#This Row],["0" НДС]]-Профильные_системы[[#This Row],["0" НДС]]*$U$1</f>
        <v>2195.61</v>
      </c>
    </row>
    <row r="778" spans="1:19" x14ac:dyDescent="0.25">
      <c r="A778" s="1" t="s">
        <v>1081</v>
      </c>
      <c r="B778" s="1" t="s">
        <v>7</v>
      </c>
      <c r="C778" s="1" t="s">
        <v>441</v>
      </c>
      <c r="D778">
        <v>2510.21</v>
      </c>
      <c r="E778">
        <v>2635.7159999999999</v>
      </c>
      <c r="F778">
        <v>2196.4299999999998</v>
      </c>
      <c r="K778" s="364">
        <f t="array" ref="K778">Профильные_системы[[#This Row],[РРЦ Без НДС]]-Профильные_системы[[#This Row],[РРЦ Без НДС]]*$N$1</f>
        <v>2510.21</v>
      </c>
      <c r="L778" s="364">
        <f t="array" ref="L778">Профильные_системы[[#This Row],[РРЦ с НДС]]-Профильные_системы[[#This Row],[РРЦ с НДС]]*$N$1</f>
        <v>2635.7159999999999</v>
      </c>
      <c r="M778" s="364">
        <f t="array" ref="M778">Профильные_системы[[#This Row],["0" НДС]]-Профильные_системы[[#This Row],["0" НДС]]*$N$1</f>
        <v>2196.4299999999998</v>
      </c>
      <c r="Q778">
        <f t="array" ref="Q778">Профильные_системы[[#This Row],[РРЦ Без НДС]]-Профильные_системы[[#This Row],[РРЦ Без НДС]]*$U$1</f>
        <v>2510.21</v>
      </c>
      <c r="R778">
        <f t="array" ref="R778">Профильные_системы[[#This Row],[РРЦ с НДС]]-Профильные_системы[[#This Row],[РРЦ с НДС]]*$U$1</f>
        <v>2635.7159999999999</v>
      </c>
      <c r="S778" s="1">
        <f t="array" ref="S778">Профильные_системы[[#This Row],["0" НДС]]-Профильные_системы[[#This Row],["0" НДС]]*$U$1</f>
        <v>2196.4299999999998</v>
      </c>
    </row>
    <row r="779" spans="1:19" x14ac:dyDescent="0.25">
      <c r="A779" s="1" t="s">
        <v>453</v>
      </c>
      <c r="B779" s="1" t="s">
        <v>7</v>
      </c>
      <c r="C779" s="1" t="s">
        <v>425</v>
      </c>
      <c r="D779">
        <v>2288.44</v>
      </c>
      <c r="E779">
        <v>2402.8680000000004</v>
      </c>
      <c r="F779">
        <v>2002.39</v>
      </c>
      <c r="K779" s="364">
        <f t="array" ref="K779">Профильные_системы[[#This Row],[РРЦ Без НДС]]-Профильные_системы[[#This Row],[РРЦ Без НДС]]*$N$1</f>
        <v>2288.44</v>
      </c>
      <c r="L779" s="364">
        <f t="array" ref="L779">Профильные_системы[[#This Row],[РРЦ с НДС]]-Профильные_системы[[#This Row],[РРЦ с НДС]]*$N$1</f>
        <v>2402.8680000000004</v>
      </c>
      <c r="M779" s="364">
        <f t="array" ref="M779">Профильные_системы[[#This Row],["0" НДС]]-Профильные_системы[[#This Row],["0" НДС]]*$N$1</f>
        <v>2002.39</v>
      </c>
      <c r="Q779">
        <f t="array" ref="Q779">Профильные_системы[[#This Row],[РРЦ Без НДС]]-Профильные_системы[[#This Row],[РРЦ Без НДС]]*$U$1</f>
        <v>2288.44</v>
      </c>
      <c r="R779">
        <f t="array" ref="R779">Профильные_системы[[#This Row],[РРЦ с НДС]]-Профильные_системы[[#This Row],[РРЦ с НДС]]*$U$1</f>
        <v>2402.8680000000004</v>
      </c>
      <c r="S779" s="1">
        <f t="array" ref="S779">Профильные_системы[[#This Row],["0" НДС]]-Профильные_системы[[#This Row],["0" НДС]]*$U$1</f>
        <v>2002.39</v>
      </c>
    </row>
    <row r="780" spans="1:19" x14ac:dyDescent="0.25">
      <c r="A780" s="1" t="s">
        <v>1030</v>
      </c>
      <c r="B780" s="1" t="s">
        <v>7</v>
      </c>
      <c r="C780" s="1" t="s">
        <v>428</v>
      </c>
      <c r="D780">
        <v>4526.7299999999996</v>
      </c>
      <c r="E780">
        <v>4753.0680000000002</v>
      </c>
      <c r="F780">
        <v>3960.89</v>
      </c>
      <c r="K780" s="364">
        <f t="array" ref="K780">Профильные_системы[[#This Row],[РРЦ Без НДС]]-Профильные_системы[[#This Row],[РРЦ Без НДС]]*$N$1</f>
        <v>4526.7299999999996</v>
      </c>
      <c r="L780" s="364">
        <f t="array" ref="L780">Профильные_системы[[#This Row],[РРЦ с НДС]]-Профильные_системы[[#This Row],[РРЦ с НДС]]*$N$1</f>
        <v>4753.0680000000002</v>
      </c>
      <c r="M780" s="364">
        <f t="array" ref="M780">Профильные_системы[[#This Row],["0" НДС]]-Профильные_системы[[#This Row],["0" НДС]]*$N$1</f>
        <v>3960.89</v>
      </c>
      <c r="Q780">
        <f t="array" ref="Q780">Профильные_системы[[#This Row],[РРЦ Без НДС]]-Профильные_системы[[#This Row],[РРЦ Без НДС]]*$U$1</f>
        <v>4526.7299999999996</v>
      </c>
      <c r="R780">
        <f t="array" ref="R780">Профильные_системы[[#This Row],[РРЦ с НДС]]-Профильные_системы[[#This Row],[РРЦ с НДС]]*$U$1</f>
        <v>4753.0680000000002</v>
      </c>
      <c r="S780" s="1">
        <f t="array" ref="S780">Профильные_системы[[#This Row],["0" НДС]]-Профильные_системы[[#This Row],["0" НДС]]*$U$1</f>
        <v>3960.89</v>
      </c>
    </row>
    <row r="781" spans="1:19" x14ac:dyDescent="0.25">
      <c r="A781" s="1" t="s">
        <v>440</v>
      </c>
      <c r="B781" s="1" t="s">
        <v>11</v>
      </c>
      <c r="C781" s="1" t="s">
        <v>1031</v>
      </c>
      <c r="D781">
        <v>1987.32</v>
      </c>
      <c r="E781">
        <v>2086.692</v>
      </c>
      <c r="F781">
        <v>1738.91</v>
      </c>
      <c r="K781" s="364">
        <f t="array" ref="K781">Профильные_системы[[#This Row],[РРЦ Без НДС]]-Профильные_системы[[#This Row],[РРЦ Без НДС]]*$N$1</f>
        <v>1987.32</v>
      </c>
      <c r="L781" s="364">
        <f t="array" ref="L781">Профильные_системы[[#This Row],[РРЦ с НДС]]-Профильные_системы[[#This Row],[РРЦ с НДС]]*$N$1</f>
        <v>2086.692</v>
      </c>
      <c r="M781" s="364">
        <f t="array" ref="M781">Профильные_системы[[#This Row],["0" НДС]]-Профильные_системы[[#This Row],["0" НДС]]*$N$1</f>
        <v>1738.91</v>
      </c>
      <c r="Q781">
        <f t="array" ref="Q781">Профильные_системы[[#This Row],[РРЦ Без НДС]]-Профильные_системы[[#This Row],[РРЦ Без НДС]]*$U$1</f>
        <v>1987.32</v>
      </c>
      <c r="R781">
        <f t="array" ref="R781">Профильные_системы[[#This Row],[РРЦ с НДС]]-Профильные_системы[[#This Row],[РРЦ с НДС]]*$U$1</f>
        <v>2086.692</v>
      </c>
      <c r="S781" s="1">
        <f t="array" ref="S781">Профильные_системы[[#This Row],["0" НДС]]-Профильные_системы[[#This Row],["0" НДС]]*$U$1</f>
        <v>1738.91</v>
      </c>
    </row>
    <row r="782" spans="1:19" x14ac:dyDescent="0.25">
      <c r="A782" s="1" t="s">
        <v>382</v>
      </c>
      <c r="B782" s="1" t="s">
        <v>11</v>
      </c>
      <c r="C782" s="1" t="s">
        <v>26</v>
      </c>
      <c r="D782">
        <v>4703.88</v>
      </c>
      <c r="E782">
        <v>4939.08</v>
      </c>
      <c r="F782">
        <v>4115.8999999999996</v>
      </c>
      <c r="K782" s="364">
        <f t="array" ref="K782">Профильные_системы[[#This Row],[РРЦ Без НДС]]-Профильные_системы[[#This Row],[РРЦ Без НДС]]*$N$1</f>
        <v>4703.88</v>
      </c>
      <c r="L782" s="364">
        <f t="array" ref="L782">Профильные_системы[[#This Row],[РРЦ с НДС]]-Профильные_системы[[#This Row],[РРЦ с НДС]]*$N$1</f>
        <v>4939.08</v>
      </c>
      <c r="M782" s="364">
        <f t="array" ref="M782">Профильные_системы[[#This Row],["0" НДС]]-Профильные_системы[[#This Row],["0" НДС]]*$N$1</f>
        <v>4115.8999999999996</v>
      </c>
      <c r="Q782">
        <f t="array" ref="Q782">Профильные_системы[[#This Row],[РРЦ Без НДС]]-Профильные_системы[[#This Row],[РРЦ Без НДС]]*$U$1</f>
        <v>4703.88</v>
      </c>
      <c r="R782">
        <f t="array" ref="R782">Профильные_системы[[#This Row],[РРЦ с НДС]]-Профильные_системы[[#This Row],[РРЦ с НДС]]*$U$1</f>
        <v>4939.08</v>
      </c>
      <c r="S782" s="1">
        <f t="array" ref="S782">Профильные_системы[[#This Row],["0" НДС]]-Профильные_системы[[#This Row],["0" НДС]]*$U$1</f>
        <v>4115.8999999999996</v>
      </c>
    </row>
    <row r="783" spans="1:19" x14ac:dyDescent="0.25">
      <c r="A783" s="1" t="s">
        <v>41</v>
      </c>
      <c r="B783" s="1" t="s">
        <v>11</v>
      </c>
      <c r="C783" s="1" t="s">
        <v>50</v>
      </c>
      <c r="D783">
        <v>2211.39</v>
      </c>
      <c r="E783">
        <v>2321.9639999999999</v>
      </c>
      <c r="F783">
        <v>1934.97</v>
      </c>
      <c r="K783" s="364">
        <f t="array" ref="K783">Профильные_системы[[#This Row],[РРЦ Без НДС]]-Профильные_системы[[#This Row],[РРЦ Без НДС]]*$N$1</f>
        <v>2211.39</v>
      </c>
      <c r="L783" s="364">
        <f t="array" ref="L783">Профильные_системы[[#This Row],[РРЦ с НДС]]-Профильные_системы[[#This Row],[РРЦ с НДС]]*$N$1</f>
        <v>2321.9639999999999</v>
      </c>
      <c r="M783" s="364">
        <f t="array" ref="M783">Профильные_системы[[#This Row],["0" НДС]]-Профильные_системы[[#This Row],["0" НДС]]*$N$1</f>
        <v>1934.97</v>
      </c>
      <c r="Q783">
        <f t="array" ref="Q783">Профильные_системы[[#This Row],[РРЦ Без НДС]]-Профильные_системы[[#This Row],[РРЦ Без НДС]]*$U$1</f>
        <v>2211.39</v>
      </c>
      <c r="R783">
        <f t="array" ref="R783">Профильные_системы[[#This Row],[РРЦ с НДС]]-Профильные_системы[[#This Row],[РРЦ с НДС]]*$U$1</f>
        <v>2321.9639999999999</v>
      </c>
      <c r="S783" s="1">
        <f t="array" ref="S783">Профильные_системы[[#This Row],["0" НДС]]-Профильные_системы[[#This Row],["0" НДС]]*$U$1</f>
        <v>1934.97</v>
      </c>
    </row>
    <row r="784" spans="1:19" x14ac:dyDescent="0.25">
      <c r="A784" s="1" t="s">
        <v>448</v>
      </c>
      <c r="B784" s="1" t="s">
        <v>11</v>
      </c>
      <c r="C784" s="1" t="s">
        <v>1033</v>
      </c>
      <c r="D784">
        <v>2087.36</v>
      </c>
      <c r="E784">
        <v>2191.7280000000001</v>
      </c>
      <c r="F784">
        <v>1826.44</v>
      </c>
      <c r="K784" s="364">
        <f t="array" ref="K784">Профильные_системы[[#This Row],[РРЦ Без НДС]]-Профильные_системы[[#This Row],[РРЦ Без НДС]]*$N$1</f>
        <v>2087.36</v>
      </c>
      <c r="L784" s="364">
        <f t="array" ref="L784">Профильные_системы[[#This Row],[РРЦ с НДС]]-Профильные_системы[[#This Row],[РРЦ с НДС]]*$N$1</f>
        <v>2191.7280000000001</v>
      </c>
      <c r="M784" s="364">
        <f t="array" ref="M784">Профильные_системы[[#This Row],["0" НДС]]-Профильные_системы[[#This Row],["0" НДС]]*$N$1</f>
        <v>1826.44</v>
      </c>
      <c r="Q784">
        <f t="array" ref="Q784">Профильные_системы[[#This Row],[РРЦ Без НДС]]-Профильные_системы[[#This Row],[РРЦ Без НДС]]*$U$1</f>
        <v>2087.36</v>
      </c>
      <c r="R784">
        <f t="array" ref="R784">Профильные_системы[[#This Row],[РРЦ с НДС]]-Профильные_системы[[#This Row],[РРЦ с НДС]]*$U$1</f>
        <v>2191.7280000000001</v>
      </c>
      <c r="S784" s="1">
        <f t="array" ref="S784">Профильные_системы[[#This Row],["0" НДС]]-Профильные_системы[[#This Row],["0" НДС]]*$U$1</f>
        <v>1826.44</v>
      </c>
    </row>
    <row r="785" spans="1:19" x14ac:dyDescent="0.25">
      <c r="A785" s="1" t="s">
        <v>1081</v>
      </c>
      <c r="B785" s="1" t="s">
        <v>11</v>
      </c>
      <c r="C785" s="1" t="s">
        <v>1032</v>
      </c>
      <c r="D785">
        <v>2076.59</v>
      </c>
      <c r="E785">
        <v>2180.424</v>
      </c>
      <c r="F785">
        <v>1817.02</v>
      </c>
      <c r="K785" s="364">
        <f t="array" ref="K785">Профильные_системы[[#This Row],[РРЦ Без НДС]]-Профильные_системы[[#This Row],[РРЦ Без НДС]]*$N$1</f>
        <v>2076.59</v>
      </c>
      <c r="L785" s="364">
        <f t="array" ref="L785">Профильные_системы[[#This Row],[РРЦ с НДС]]-Профильные_системы[[#This Row],[РРЦ с НДС]]*$N$1</f>
        <v>2180.424</v>
      </c>
      <c r="M785" s="364">
        <f t="array" ref="M785">Профильные_системы[[#This Row],["0" НДС]]-Профильные_системы[[#This Row],["0" НДС]]*$N$1</f>
        <v>1817.02</v>
      </c>
      <c r="Q785">
        <f t="array" ref="Q785">Профильные_системы[[#This Row],[РРЦ Без НДС]]-Профильные_системы[[#This Row],[РРЦ Без НДС]]*$U$1</f>
        <v>2076.59</v>
      </c>
      <c r="R785">
        <f t="array" ref="R785">Профильные_системы[[#This Row],[РРЦ с НДС]]-Профильные_системы[[#This Row],[РРЦ с НДС]]*$U$1</f>
        <v>2180.424</v>
      </c>
      <c r="S785" s="1">
        <f t="array" ref="S785">Профильные_системы[[#This Row],["0" НДС]]-Профильные_системы[[#This Row],["0" НДС]]*$U$1</f>
        <v>1817.02</v>
      </c>
    </row>
    <row r="786" spans="1:19" x14ac:dyDescent="0.25">
      <c r="A786" s="1" t="s">
        <v>453</v>
      </c>
      <c r="B786" s="1" t="s">
        <v>11</v>
      </c>
      <c r="C786" s="1" t="s">
        <v>1034</v>
      </c>
      <c r="D786">
        <v>1888.8</v>
      </c>
      <c r="E786">
        <v>1983.24</v>
      </c>
      <c r="F786">
        <v>1652.7</v>
      </c>
      <c r="K786" s="364">
        <f t="array" ref="K786">Профильные_системы[[#This Row],[РРЦ Без НДС]]-Профильные_системы[[#This Row],[РРЦ Без НДС]]*$N$1</f>
        <v>1888.8</v>
      </c>
      <c r="L786" s="364">
        <f t="array" ref="L786">Профильные_системы[[#This Row],[РРЦ с НДС]]-Профильные_системы[[#This Row],[РРЦ с НДС]]*$N$1</f>
        <v>1983.24</v>
      </c>
      <c r="M786" s="364">
        <f t="array" ref="M786">Профильные_системы[[#This Row],["0" НДС]]-Профильные_системы[[#This Row],["0" НДС]]*$N$1</f>
        <v>1652.7</v>
      </c>
      <c r="Q786">
        <f t="array" ref="Q786">Профильные_системы[[#This Row],[РРЦ Без НДС]]-Профильные_системы[[#This Row],[РРЦ Без НДС]]*$U$1</f>
        <v>1888.8</v>
      </c>
      <c r="R786">
        <f t="array" ref="R786">Профильные_системы[[#This Row],[РРЦ с НДС]]-Профильные_системы[[#This Row],[РРЦ с НДС]]*$U$1</f>
        <v>1983.24</v>
      </c>
      <c r="S786" s="1">
        <f t="array" ref="S786">Профильные_системы[[#This Row],["0" НДС]]-Профильные_системы[[#This Row],["0" НДС]]*$U$1</f>
        <v>1652.7</v>
      </c>
    </row>
    <row r="787" spans="1:19" x14ac:dyDescent="0.25">
      <c r="A787" s="1" t="s">
        <v>1030</v>
      </c>
      <c r="B787" s="1" t="s">
        <v>11</v>
      </c>
      <c r="C787" s="1" t="s">
        <v>1035</v>
      </c>
      <c r="D787">
        <v>3740.64</v>
      </c>
      <c r="E787">
        <v>3927.672</v>
      </c>
      <c r="F787">
        <v>3273.06</v>
      </c>
      <c r="K787" s="364">
        <f t="array" ref="K787">Профильные_системы[[#This Row],[РРЦ Без НДС]]-Профильные_системы[[#This Row],[РРЦ Без НДС]]*$N$1</f>
        <v>3740.64</v>
      </c>
      <c r="L787" s="364">
        <f t="array" ref="L787">Профильные_системы[[#This Row],[РРЦ с НДС]]-Профильные_системы[[#This Row],[РРЦ с НДС]]*$N$1</f>
        <v>3927.672</v>
      </c>
      <c r="M787" s="364">
        <f t="array" ref="M787">Профильные_системы[[#This Row],["0" НДС]]-Профильные_системы[[#This Row],["0" НДС]]*$N$1</f>
        <v>3273.06</v>
      </c>
      <c r="Q787">
        <f t="array" ref="Q787">Профильные_системы[[#This Row],[РРЦ Без НДС]]-Профильные_системы[[#This Row],[РРЦ Без НДС]]*$U$1</f>
        <v>3740.64</v>
      </c>
      <c r="R787">
        <f t="array" ref="R787">Профильные_системы[[#This Row],[РРЦ с НДС]]-Профильные_системы[[#This Row],[РРЦ с НДС]]*$U$1</f>
        <v>3927.672</v>
      </c>
      <c r="S787" s="1">
        <f t="array" ref="S787">Профильные_системы[[#This Row],["0" НДС]]-Профильные_системы[[#This Row],["0" НДС]]*$U$1</f>
        <v>3273.06</v>
      </c>
    </row>
    <row r="788" spans="1:19" x14ac:dyDescent="0.25">
      <c r="A788" s="1" t="s">
        <v>378</v>
      </c>
      <c r="B788" s="1"/>
      <c r="C788" s="1" t="s">
        <v>1051</v>
      </c>
      <c r="D788">
        <v>598.29999999999995</v>
      </c>
      <c r="E788">
        <v>628.21199999999999</v>
      </c>
      <c r="F788">
        <v>523.51</v>
      </c>
      <c r="K788" s="364">
        <f t="array" ref="K788">Профильные_системы[[#This Row],[РРЦ Без НДС]]-Профильные_системы[[#This Row],[РРЦ Без НДС]]*$N$1</f>
        <v>598.29999999999995</v>
      </c>
      <c r="L788" s="364">
        <f t="array" ref="L788">Профильные_системы[[#This Row],[РРЦ с НДС]]-Профильные_системы[[#This Row],[РРЦ с НДС]]*$N$1</f>
        <v>628.21199999999999</v>
      </c>
      <c r="M788" s="364">
        <f t="array" ref="M788">Профильные_системы[[#This Row],["0" НДС]]-Профильные_системы[[#This Row],["0" НДС]]*$N$1</f>
        <v>523.51</v>
      </c>
      <c r="Q788">
        <f t="array" ref="Q788">Профильные_системы[[#This Row],[РРЦ Без НДС]]-Профильные_системы[[#This Row],[РРЦ Без НДС]]*$U$1</f>
        <v>598.29999999999995</v>
      </c>
      <c r="R788">
        <f t="array" ref="R788">Профильные_системы[[#This Row],[РРЦ с НДС]]-Профильные_системы[[#This Row],[РРЦ с НДС]]*$U$1</f>
        <v>628.21199999999999</v>
      </c>
      <c r="S788" s="1">
        <f t="array" ref="S788">Профильные_системы[[#This Row],["0" НДС]]-Профильные_системы[[#This Row],["0" НДС]]*$U$1</f>
        <v>523.51</v>
      </c>
    </row>
    <row r="789" spans="1:19" x14ac:dyDescent="0.25">
      <c r="A789" s="1" t="s">
        <v>379</v>
      </c>
      <c r="B789" s="1"/>
      <c r="C789" s="1" t="s">
        <v>1052</v>
      </c>
      <c r="D789">
        <v>598.29999999999995</v>
      </c>
      <c r="E789">
        <v>628.21199999999999</v>
      </c>
      <c r="F789">
        <v>523.51</v>
      </c>
      <c r="K789" s="364">
        <f t="array" ref="K789">Профильные_системы[[#This Row],[РРЦ Без НДС]]-Профильные_системы[[#This Row],[РРЦ Без НДС]]*$N$1</f>
        <v>598.29999999999995</v>
      </c>
      <c r="L789" s="364">
        <f t="array" ref="L789">Профильные_системы[[#This Row],[РРЦ с НДС]]-Профильные_системы[[#This Row],[РРЦ с НДС]]*$N$1</f>
        <v>628.21199999999999</v>
      </c>
      <c r="M789" s="364">
        <f t="array" ref="M789">Профильные_системы[[#This Row],["0" НДС]]-Профильные_системы[[#This Row],["0" НДС]]*$N$1</f>
        <v>523.51</v>
      </c>
      <c r="Q789">
        <f t="array" ref="Q789">Профильные_системы[[#This Row],[РРЦ Без НДС]]-Профильные_системы[[#This Row],[РРЦ Без НДС]]*$U$1</f>
        <v>598.29999999999995</v>
      </c>
      <c r="R789">
        <f t="array" ref="R789">Профильные_системы[[#This Row],[РРЦ с НДС]]-Профильные_системы[[#This Row],[РРЦ с НДС]]*$U$1</f>
        <v>628.21199999999999</v>
      </c>
      <c r="S789" s="1">
        <f t="array" ref="S789">Профильные_системы[[#This Row],["0" НДС]]-Профильные_системы[[#This Row],["0" НДС]]*$U$1</f>
        <v>523.51</v>
      </c>
    </row>
    <row r="790" spans="1:19" x14ac:dyDescent="0.25">
      <c r="A790" s="1" t="s">
        <v>1396</v>
      </c>
      <c r="B790" s="1"/>
      <c r="C790" s="1" t="s">
        <v>1397</v>
      </c>
      <c r="D790">
        <v>339.08</v>
      </c>
      <c r="E790">
        <v>356.03999999999996</v>
      </c>
      <c r="F790">
        <v>296.7</v>
      </c>
      <c r="K790" s="364">
        <f t="array" ref="K790">Профильные_системы[[#This Row],[РРЦ Без НДС]]-Профильные_системы[[#This Row],[РРЦ Без НДС]]*$N$1</f>
        <v>339.08</v>
      </c>
      <c r="L790" s="364">
        <f t="array" ref="L790">Профильные_системы[[#This Row],[РРЦ с НДС]]-Профильные_системы[[#This Row],[РРЦ с НДС]]*$N$1</f>
        <v>356.03999999999996</v>
      </c>
      <c r="M790" s="364">
        <f t="array" ref="M790">Профильные_системы[[#This Row],["0" НДС]]-Профильные_системы[[#This Row],["0" НДС]]*$N$1</f>
        <v>296.7</v>
      </c>
      <c r="Q790">
        <f t="array" ref="Q790">Профильные_системы[[#This Row],[РРЦ Без НДС]]-Профильные_системы[[#This Row],[РРЦ Без НДС]]*$U$1</f>
        <v>339.08</v>
      </c>
      <c r="R790">
        <f t="array" ref="R790">Профильные_системы[[#This Row],[РРЦ с НДС]]-Профильные_системы[[#This Row],[РРЦ с НДС]]*$U$1</f>
        <v>356.03999999999996</v>
      </c>
      <c r="S790" s="1">
        <f t="array" ref="S790">Профильные_системы[[#This Row],["0" НДС]]-Профильные_системы[[#This Row],["0" НДС]]*$U$1</f>
        <v>296.7</v>
      </c>
    </row>
    <row r="791" spans="1:19" x14ac:dyDescent="0.25">
      <c r="A791" s="1" t="s">
        <v>432</v>
      </c>
      <c r="B791" s="1" t="s">
        <v>344</v>
      </c>
      <c r="C791" s="1" t="s">
        <v>459</v>
      </c>
      <c r="D791">
        <v>10.67</v>
      </c>
      <c r="E791">
        <v>11.208</v>
      </c>
      <c r="F791">
        <v>9.34</v>
      </c>
      <c r="K791" s="364">
        <f t="array" ref="K791">Профильные_системы[[#This Row],[РРЦ Без НДС]]-Профильные_системы[[#This Row],[РРЦ Без НДС]]*$N$1</f>
        <v>10.67</v>
      </c>
      <c r="L791" s="364">
        <f t="array" ref="L791">Профильные_системы[[#This Row],[РРЦ с НДС]]-Профильные_системы[[#This Row],[РРЦ с НДС]]*$N$1</f>
        <v>11.208</v>
      </c>
      <c r="M791" s="364">
        <f t="array" ref="M791">Профильные_системы[[#This Row],["0" НДС]]-Профильные_системы[[#This Row],["0" НДС]]*$N$1</f>
        <v>9.34</v>
      </c>
      <c r="Q791">
        <f t="array" ref="Q791">Профильные_системы[[#This Row],[РРЦ Без НДС]]-Профильные_системы[[#This Row],[РРЦ Без НДС]]*$U$1</f>
        <v>10.67</v>
      </c>
      <c r="R791">
        <f t="array" ref="R791">Профильные_системы[[#This Row],[РРЦ с НДС]]-Профильные_системы[[#This Row],[РРЦ с НДС]]*$U$1</f>
        <v>11.208</v>
      </c>
      <c r="S791" s="1">
        <f t="array" ref="S791">Профильные_системы[[#This Row],["0" НДС]]-Профильные_системы[[#This Row],["0" НДС]]*$U$1</f>
        <v>9.34</v>
      </c>
    </row>
    <row r="792" spans="1:19" x14ac:dyDescent="0.25">
      <c r="A792" s="1" t="s">
        <v>434</v>
      </c>
      <c r="B792" s="1" t="s">
        <v>344</v>
      </c>
      <c r="C792" s="1" t="s">
        <v>460</v>
      </c>
      <c r="D792">
        <v>10.67</v>
      </c>
      <c r="E792">
        <v>11.208</v>
      </c>
      <c r="F792">
        <v>9.34</v>
      </c>
      <c r="K792" s="364">
        <f t="array" ref="K792">Профильные_системы[[#This Row],[РРЦ Без НДС]]-Профильные_системы[[#This Row],[РРЦ Без НДС]]*$N$1</f>
        <v>10.67</v>
      </c>
      <c r="L792" s="364">
        <f t="array" ref="L792">Профильные_системы[[#This Row],[РРЦ с НДС]]-Профильные_системы[[#This Row],[РРЦ с НДС]]*$N$1</f>
        <v>11.208</v>
      </c>
      <c r="M792" s="364">
        <f t="array" ref="M792">Профильные_системы[[#This Row],["0" НДС]]-Профильные_системы[[#This Row],["0" НДС]]*$N$1</f>
        <v>9.34</v>
      </c>
      <c r="Q792">
        <f t="array" ref="Q792">Профильные_системы[[#This Row],[РРЦ Без НДС]]-Профильные_системы[[#This Row],[РРЦ Без НДС]]*$U$1</f>
        <v>10.67</v>
      </c>
      <c r="R792">
        <f t="array" ref="R792">Профильные_системы[[#This Row],[РРЦ с НДС]]-Профильные_системы[[#This Row],[РРЦ с НДС]]*$U$1</f>
        <v>11.208</v>
      </c>
      <c r="S792" s="1">
        <f t="array" ref="S792">Профильные_системы[[#This Row],["0" НДС]]-Профильные_системы[[#This Row],["0" НДС]]*$U$1</f>
        <v>9.34</v>
      </c>
    </row>
    <row r="793" spans="1:19" x14ac:dyDescent="0.25">
      <c r="A793" s="1" t="s">
        <v>435</v>
      </c>
      <c r="B793" s="1" t="s">
        <v>334</v>
      </c>
      <c r="C793" s="1" t="s">
        <v>457</v>
      </c>
      <c r="D793">
        <v>44.33</v>
      </c>
      <c r="E793">
        <v>46.548000000000002</v>
      </c>
      <c r="F793">
        <v>38.79</v>
      </c>
      <c r="K793" s="364">
        <f t="array" ref="K793">Профильные_системы[[#This Row],[РРЦ Без НДС]]-Профильные_системы[[#This Row],[РРЦ Без НДС]]*$N$1</f>
        <v>44.33</v>
      </c>
      <c r="L793" s="364">
        <f t="array" ref="L793">Профильные_системы[[#This Row],[РРЦ с НДС]]-Профильные_системы[[#This Row],[РРЦ с НДС]]*$N$1</f>
        <v>46.548000000000002</v>
      </c>
      <c r="M793" s="364">
        <f t="array" ref="M793">Профильные_системы[[#This Row],["0" НДС]]-Профильные_системы[[#This Row],["0" НДС]]*$N$1</f>
        <v>38.79</v>
      </c>
      <c r="Q793">
        <f t="array" ref="Q793">Профильные_системы[[#This Row],[РРЦ Без НДС]]-Профильные_системы[[#This Row],[РРЦ Без НДС]]*$U$1</f>
        <v>44.33</v>
      </c>
      <c r="R793">
        <f t="array" ref="R793">Профильные_системы[[#This Row],[РРЦ с НДС]]-Профильные_системы[[#This Row],[РРЦ с НДС]]*$U$1</f>
        <v>46.548000000000002</v>
      </c>
      <c r="S793" s="1">
        <f t="array" ref="S793">Профильные_системы[[#This Row],["0" НДС]]-Профильные_системы[[#This Row],["0" НДС]]*$U$1</f>
        <v>38.79</v>
      </c>
    </row>
    <row r="794" spans="1:19" x14ac:dyDescent="0.25">
      <c r="A794" s="1" t="s">
        <v>435</v>
      </c>
      <c r="B794" s="1" t="s">
        <v>336</v>
      </c>
      <c r="C794" s="1" t="s">
        <v>458</v>
      </c>
      <c r="D794">
        <v>44.33</v>
      </c>
      <c r="E794">
        <v>46.548000000000002</v>
      </c>
      <c r="F794">
        <v>38.79</v>
      </c>
      <c r="K794" s="364">
        <f t="array" ref="K794">Профильные_системы[[#This Row],[РРЦ Без НДС]]-Профильные_системы[[#This Row],[РРЦ Без НДС]]*$N$1</f>
        <v>44.33</v>
      </c>
      <c r="L794" s="364">
        <f t="array" ref="L794">Профильные_системы[[#This Row],[РРЦ с НДС]]-Профильные_системы[[#This Row],[РРЦ с НДС]]*$N$1</f>
        <v>46.548000000000002</v>
      </c>
      <c r="M794" s="364">
        <f t="array" ref="M794">Профильные_системы[[#This Row],["0" НДС]]-Профильные_системы[[#This Row],["0" НДС]]*$N$1</f>
        <v>38.79</v>
      </c>
      <c r="Q794">
        <f t="array" ref="Q794">Профильные_системы[[#This Row],[РРЦ Без НДС]]-Профильные_системы[[#This Row],[РРЦ Без НДС]]*$U$1</f>
        <v>44.33</v>
      </c>
      <c r="R794">
        <f t="array" ref="R794">Профильные_системы[[#This Row],[РРЦ с НДС]]-Профильные_системы[[#This Row],[РРЦ с НДС]]*$U$1</f>
        <v>46.548000000000002</v>
      </c>
      <c r="S794" s="1">
        <f t="array" ref="S794">Профильные_системы[[#This Row],["0" НДС]]-Профильные_системы[[#This Row],["0" НДС]]*$U$1</f>
        <v>38.79</v>
      </c>
    </row>
    <row r="795" spans="1:19" x14ac:dyDescent="0.25">
      <c r="A795" s="1" t="s">
        <v>323</v>
      </c>
      <c r="B795" s="1" t="s">
        <v>324</v>
      </c>
      <c r="C795" s="1" t="s">
        <v>1394</v>
      </c>
      <c r="D795">
        <v>10.4</v>
      </c>
      <c r="E795">
        <v>10.92</v>
      </c>
      <c r="F795">
        <v>9.1</v>
      </c>
      <c r="K795" s="364">
        <f t="array" ref="K795">Профильные_системы[[#This Row],[РРЦ Без НДС]]-Профильные_системы[[#This Row],[РРЦ Без НДС]]*$N$1</f>
        <v>10.4</v>
      </c>
      <c r="L795" s="364">
        <f t="array" ref="L795">Профильные_системы[[#This Row],[РРЦ с НДС]]-Профильные_системы[[#This Row],[РРЦ с НДС]]*$N$1</f>
        <v>10.92</v>
      </c>
      <c r="M795" s="364">
        <f t="array" ref="M795">Профильные_системы[[#This Row],["0" НДС]]-Профильные_системы[[#This Row],["0" НДС]]*$N$1</f>
        <v>9.1</v>
      </c>
      <c r="Q795">
        <f t="array" ref="Q795">Профильные_системы[[#This Row],[РРЦ Без НДС]]-Профильные_системы[[#This Row],[РРЦ Без НДС]]*$U$1</f>
        <v>10.4</v>
      </c>
      <c r="R795">
        <f t="array" ref="R795">Профильные_системы[[#This Row],[РРЦ с НДС]]-Профильные_системы[[#This Row],[РРЦ с НДС]]*$U$1</f>
        <v>10.92</v>
      </c>
      <c r="S795" s="1">
        <f t="array" ref="S795">Профильные_системы[[#This Row],["0" НДС]]-Профильные_системы[[#This Row],["0" НДС]]*$U$1</f>
        <v>9.1</v>
      </c>
    </row>
    <row r="796" spans="1:19" x14ac:dyDescent="0.25">
      <c r="A796" s="1" t="s">
        <v>1228</v>
      </c>
      <c r="B796" s="1" t="s">
        <v>1229</v>
      </c>
      <c r="C796" s="1" t="s">
        <v>1235</v>
      </c>
      <c r="D796">
        <v>63.38</v>
      </c>
      <c r="E796">
        <v>66.552000000000007</v>
      </c>
      <c r="F796">
        <v>55.46</v>
      </c>
      <c r="K796" s="364">
        <f t="array" ref="K796">Профильные_системы[[#This Row],[РРЦ Без НДС]]-Профильные_системы[[#This Row],[РРЦ Без НДС]]*$N$1</f>
        <v>63.38</v>
      </c>
      <c r="L796" s="364">
        <f t="array" ref="L796">Профильные_системы[[#This Row],[РРЦ с НДС]]-Профильные_системы[[#This Row],[РРЦ с НДС]]*$N$1</f>
        <v>66.552000000000007</v>
      </c>
      <c r="M796" s="364">
        <f t="array" ref="M796">Профильные_системы[[#This Row],["0" НДС]]-Профильные_системы[[#This Row],["0" НДС]]*$N$1</f>
        <v>55.46</v>
      </c>
      <c r="Q796">
        <f t="array" ref="Q796">Профильные_системы[[#This Row],[РРЦ Без НДС]]-Профильные_системы[[#This Row],[РРЦ Без НДС]]*$U$1</f>
        <v>63.38</v>
      </c>
      <c r="R796">
        <f t="array" ref="R796">Профильные_системы[[#This Row],[РРЦ с НДС]]-Профильные_системы[[#This Row],[РРЦ с НДС]]*$U$1</f>
        <v>66.552000000000007</v>
      </c>
      <c r="S796" s="1">
        <f t="array" ref="S796">Профильные_системы[[#This Row],["0" НДС]]-Профильные_системы[[#This Row],["0" НДС]]*$U$1</f>
        <v>55.46</v>
      </c>
    </row>
    <row r="797" spans="1:19" x14ac:dyDescent="0.25">
      <c r="A797" s="1" t="s">
        <v>1083</v>
      </c>
      <c r="B797" s="1" t="s">
        <v>3</v>
      </c>
      <c r="C797" s="1" t="s">
        <v>438</v>
      </c>
      <c r="D797">
        <v>1563.6</v>
      </c>
      <c r="E797">
        <v>1641.7800000000002</v>
      </c>
      <c r="F797">
        <v>1368.15</v>
      </c>
      <c r="K797" s="364">
        <f t="array" ref="K797">Профильные_системы[[#This Row],[РРЦ Без НДС]]-Профильные_системы[[#This Row],[РРЦ Без НДС]]*$N$1</f>
        <v>1563.6</v>
      </c>
      <c r="L797" s="364">
        <f t="array" ref="L797">Профильные_системы[[#This Row],[РРЦ с НДС]]-Профильные_системы[[#This Row],[РРЦ с НДС]]*$N$1</f>
        <v>1641.7800000000002</v>
      </c>
      <c r="M797" s="364">
        <f t="array" ref="M797">Профильные_системы[[#This Row],["0" НДС]]-Профильные_системы[[#This Row],["0" НДС]]*$N$1</f>
        <v>1368.15</v>
      </c>
      <c r="Q797">
        <f t="array" ref="Q797">Профильные_системы[[#This Row],[РРЦ Без НДС]]-Профильные_системы[[#This Row],[РРЦ Без НДС]]*$U$1</f>
        <v>1563.6</v>
      </c>
      <c r="R797">
        <f t="array" ref="R797">Профильные_системы[[#This Row],[РРЦ с НДС]]-Профильные_системы[[#This Row],[РРЦ с НДС]]*$U$1</f>
        <v>1641.7800000000002</v>
      </c>
      <c r="S797" s="1">
        <f t="array" ref="S797">Профильные_системы[[#This Row],["0" НДС]]-Профильные_системы[[#This Row],["0" НДС]]*$U$1</f>
        <v>1368.15</v>
      </c>
    </row>
    <row r="798" spans="1:19" x14ac:dyDescent="0.25">
      <c r="A798" s="1" t="s">
        <v>444</v>
      </c>
      <c r="B798" s="1" t="s">
        <v>3</v>
      </c>
      <c r="C798" s="1" t="s">
        <v>446</v>
      </c>
      <c r="D798">
        <v>1641.77</v>
      </c>
      <c r="E798">
        <v>1723.86</v>
      </c>
      <c r="F798">
        <v>1436.55</v>
      </c>
      <c r="K798" s="364">
        <f t="array" ref="K798">Профильные_системы[[#This Row],[РРЦ Без НДС]]-Профильные_системы[[#This Row],[РРЦ Без НДС]]*$N$1</f>
        <v>1641.77</v>
      </c>
      <c r="L798" s="364">
        <f t="array" ref="L798">Профильные_системы[[#This Row],[РРЦ с НДС]]-Профильные_системы[[#This Row],[РРЦ с НДС]]*$N$1</f>
        <v>1723.86</v>
      </c>
      <c r="M798" s="364">
        <f t="array" ref="M798">Профильные_системы[[#This Row],["0" НДС]]-Профильные_системы[[#This Row],["0" НДС]]*$N$1</f>
        <v>1436.55</v>
      </c>
      <c r="Q798">
        <f t="array" ref="Q798">Профильные_системы[[#This Row],[РРЦ Без НДС]]-Профильные_системы[[#This Row],[РРЦ Без НДС]]*$U$1</f>
        <v>1641.77</v>
      </c>
      <c r="R798">
        <f t="array" ref="R798">Профильные_системы[[#This Row],[РРЦ с НДС]]-Профильные_системы[[#This Row],[РРЦ с НДС]]*$U$1</f>
        <v>1723.86</v>
      </c>
      <c r="S798" s="1">
        <f t="array" ref="S798">Профильные_системы[[#This Row],["0" НДС]]-Профильные_системы[[#This Row],["0" НДС]]*$U$1</f>
        <v>1436.55</v>
      </c>
    </row>
    <row r="799" spans="1:19" x14ac:dyDescent="0.25">
      <c r="A799" s="1" t="s">
        <v>449</v>
      </c>
      <c r="B799" s="1" t="s">
        <v>3</v>
      </c>
      <c r="C799" s="1" t="s">
        <v>451</v>
      </c>
      <c r="D799">
        <v>1485.42</v>
      </c>
      <c r="E799">
        <v>1559.6880000000001</v>
      </c>
      <c r="F799">
        <v>1299.74</v>
      </c>
      <c r="K799" s="364">
        <f t="array" ref="K799">Профильные_системы[[#This Row],[РРЦ Без НДС]]-Профильные_системы[[#This Row],[РРЦ Без НДС]]*$N$1</f>
        <v>1485.42</v>
      </c>
      <c r="L799" s="364">
        <f t="array" ref="L799">Профильные_системы[[#This Row],[РРЦ с НДС]]-Профильные_системы[[#This Row],[РРЦ с НДС]]*$N$1</f>
        <v>1559.6880000000001</v>
      </c>
      <c r="M799" s="364">
        <f t="array" ref="M799">Профильные_системы[[#This Row],["0" НДС]]-Профильные_системы[[#This Row],["0" НДС]]*$N$1</f>
        <v>1299.74</v>
      </c>
      <c r="Q799">
        <f t="array" ref="Q799">Профильные_системы[[#This Row],[РРЦ Без НДС]]-Профильные_системы[[#This Row],[РРЦ Без НДС]]*$U$1</f>
        <v>1485.42</v>
      </c>
      <c r="R799">
        <f t="array" ref="R799">Профильные_системы[[#This Row],[РРЦ с НДС]]-Профильные_системы[[#This Row],[РРЦ с НДС]]*$U$1</f>
        <v>1559.6880000000001</v>
      </c>
      <c r="S799" s="1">
        <f t="array" ref="S799">Профильные_системы[[#This Row],["0" НДС]]-Профильные_системы[[#This Row],["0" НДС]]*$U$1</f>
        <v>1299.74</v>
      </c>
    </row>
    <row r="800" spans="1:19" x14ac:dyDescent="0.25">
      <c r="A800" s="1" t="s">
        <v>1082</v>
      </c>
      <c r="B800" s="1" t="s">
        <v>3</v>
      </c>
      <c r="C800" s="1" t="s">
        <v>455</v>
      </c>
      <c r="D800">
        <v>2942.42</v>
      </c>
      <c r="E800">
        <v>3089.5439999999999</v>
      </c>
      <c r="F800">
        <v>2574.62</v>
      </c>
      <c r="K800" s="364">
        <f t="array" ref="K800">Профильные_системы[[#This Row],[РРЦ Без НДС]]-Профильные_системы[[#This Row],[РРЦ Без НДС]]*$N$1</f>
        <v>2942.42</v>
      </c>
      <c r="L800" s="364">
        <f t="array" ref="L800">Профильные_системы[[#This Row],[РРЦ с НДС]]-Профильные_системы[[#This Row],[РРЦ с НДС]]*$N$1</f>
        <v>3089.5439999999999</v>
      </c>
      <c r="M800" s="364">
        <f t="array" ref="M800">Профильные_системы[[#This Row],["0" НДС]]-Профильные_системы[[#This Row],["0" НДС]]*$N$1</f>
        <v>2574.62</v>
      </c>
      <c r="Q800">
        <f t="array" ref="Q800">Профильные_системы[[#This Row],[РРЦ Без НДС]]-Профильные_системы[[#This Row],[РРЦ Без НДС]]*$U$1</f>
        <v>2942.42</v>
      </c>
      <c r="R800">
        <f t="array" ref="R800">Профильные_системы[[#This Row],[РРЦ с НДС]]-Профильные_системы[[#This Row],[РРЦ с НДС]]*$U$1</f>
        <v>3089.5439999999999</v>
      </c>
      <c r="S800" s="1">
        <f t="array" ref="S800">Профильные_системы[[#This Row],["0" НДС]]-Профильные_системы[[#This Row],["0" НДС]]*$U$1</f>
        <v>2574.62</v>
      </c>
    </row>
    <row r="801" spans="1:19" x14ac:dyDescent="0.25">
      <c r="A801" s="1" t="s">
        <v>1083</v>
      </c>
      <c r="B801" s="1" t="s">
        <v>5</v>
      </c>
      <c r="C801" s="1" t="s">
        <v>439</v>
      </c>
      <c r="D801">
        <v>1781.9</v>
      </c>
      <c r="E801">
        <v>1870.9920000000002</v>
      </c>
      <c r="F801">
        <v>1559.16</v>
      </c>
      <c r="K801" s="364">
        <f t="array" ref="K801">Профильные_системы[[#This Row],[РРЦ Без НДС]]-Профильные_системы[[#This Row],[РРЦ Без НДС]]*$N$1</f>
        <v>1781.9</v>
      </c>
      <c r="L801" s="364">
        <f t="array" ref="L801">Профильные_системы[[#This Row],[РРЦ с НДС]]-Профильные_системы[[#This Row],[РРЦ с НДС]]*$N$1</f>
        <v>1870.9920000000002</v>
      </c>
      <c r="M801" s="364">
        <f t="array" ref="M801">Профильные_системы[[#This Row],["0" НДС]]-Профильные_системы[[#This Row],["0" НДС]]*$N$1</f>
        <v>1559.16</v>
      </c>
      <c r="Q801">
        <f t="array" ref="Q801">Профильные_системы[[#This Row],[РРЦ Без НДС]]-Профильные_системы[[#This Row],[РРЦ Без НДС]]*$U$1</f>
        <v>1781.9</v>
      </c>
      <c r="R801">
        <f t="array" ref="R801">Профильные_системы[[#This Row],[РРЦ с НДС]]-Профильные_системы[[#This Row],[РРЦ с НДС]]*$U$1</f>
        <v>1870.9920000000002</v>
      </c>
      <c r="S801" s="1">
        <f t="array" ref="S801">Профильные_системы[[#This Row],["0" НДС]]-Профильные_системы[[#This Row],["0" НДС]]*$U$1</f>
        <v>1559.16</v>
      </c>
    </row>
    <row r="802" spans="1:19" x14ac:dyDescent="0.25">
      <c r="A802" s="1" t="s">
        <v>444</v>
      </c>
      <c r="B802" s="1" t="s">
        <v>5</v>
      </c>
      <c r="C802" s="1" t="s">
        <v>447</v>
      </c>
      <c r="D802">
        <v>1856.14</v>
      </c>
      <c r="E802">
        <v>1948.944</v>
      </c>
      <c r="F802">
        <v>1624.12</v>
      </c>
      <c r="K802" s="364">
        <f t="array" ref="K802">Профильные_системы[[#This Row],[РРЦ Без НДС]]-Профильные_системы[[#This Row],[РРЦ Без НДС]]*$N$1</f>
        <v>1856.14</v>
      </c>
      <c r="L802" s="364">
        <f t="array" ref="L802">Профильные_системы[[#This Row],[РРЦ с НДС]]-Профильные_системы[[#This Row],[РРЦ с НДС]]*$N$1</f>
        <v>1948.944</v>
      </c>
      <c r="M802" s="364">
        <f t="array" ref="M802">Профильные_системы[[#This Row],["0" НДС]]-Профильные_системы[[#This Row],["0" НДС]]*$N$1</f>
        <v>1624.12</v>
      </c>
      <c r="Q802">
        <f t="array" ref="Q802">Профильные_системы[[#This Row],[РРЦ Без НДС]]-Профильные_системы[[#This Row],[РРЦ Без НДС]]*$U$1</f>
        <v>1856.14</v>
      </c>
      <c r="R802">
        <f t="array" ref="R802">Профильные_системы[[#This Row],[РРЦ с НДС]]-Профильные_системы[[#This Row],[РРЦ с НДС]]*$U$1</f>
        <v>1948.944</v>
      </c>
      <c r="S802" s="1">
        <f t="array" ref="S802">Профильные_системы[[#This Row],["0" НДС]]-Профильные_системы[[#This Row],["0" НДС]]*$U$1</f>
        <v>1624.12</v>
      </c>
    </row>
    <row r="803" spans="1:19" x14ac:dyDescent="0.25">
      <c r="A803" s="1" t="s">
        <v>449</v>
      </c>
      <c r="B803" s="1" t="s">
        <v>5</v>
      </c>
      <c r="C803" s="1" t="s">
        <v>452</v>
      </c>
      <c r="D803">
        <v>1692.79</v>
      </c>
      <c r="E803">
        <v>1777.4280000000001</v>
      </c>
      <c r="F803">
        <v>1481.19</v>
      </c>
      <c r="K803" s="364">
        <f t="array" ref="K803">Профильные_системы[[#This Row],[РРЦ Без НДС]]-Профильные_системы[[#This Row],[РРЦ Без НДС]]*$N$1</f>
        <v>1692.79</v>
      </c>
      <c r="L803" s="364">
        <f t="array" ref="L803">Профильные_системы[[#This Row],[РРЦ с НДС]]-Профильные_системы[[#This Row],[РРЦ с НДС]]*$N$1</f>
        <v>1777.4280000000001</v>
      </c>
      <c r="M803" s="364">
        <f t="array" ref="M803">Профильные_системы[[#This Row],["0" НДС]]-Профильные_системы[[#This Row],["0" НДС]]*$N$1</f>
        <v>1481.19</v>
      </c>
      <c r="Q803">
        <f t="array" ref="Q803">Профильные_системы[[#This Row],[РРЦ Без НДС]]-Профильные_системы[[#This Row],[РРЦ Без НДС]]*$U$1</f>
        <v>1692.79</v>
      </c>
      <c r="R803">
        <f t="array" ref="R803">Профильные_системы[[#This Row],[РРЦ с НДС]]-Профильные_системы[[#This Row],[РРЦ с НДС]]*$U$1</f>
        <v>1777.4280000000001</v>
      </c>
      <c r="S803" s="1">
        <f t="array" ref="S803">Профильные_системы[[#This Row],["0" НДС]]-Профильные_системы[[#This Row],["0" НДС]]*$U$1</f>
        <v>1481.19</v>
      </c>
    </row>
    <row r="804" spans="1:19" x14ac:dyDescent="0.25">
      <c r="A804" s="1" t="s">
        <v>1082</v>
      </c>
      <c r="B804" s="1" t="s">
        <v>5</v>
      </c>
      <c r="C804" s="1" t="s">
        <v>456</v>
      </c>
      <c r="D804">
        <v>3348.48</v>
      </c>
      <c r="E804">
        <v>3515.904</v>
      </c>
      <c r="F804">
        <v>2929.92</v>
      </c>
      <c r="K804" s="364">
        <f t="array" ref="K804">Профильные_системы[[#This Row],[РРЦ Без НДС]]-Профильные_системы[[#This Row],[РРЦ Без НДС]]*$N$1</f>
        <v>3348.48</v>
      </c>
      <c r="L804" s="364">
        <f t="array" ref="L804">Профильные_системы[[#This Row],[РРЦ с НДС]]-Профильные_системы[[#This Row],[РРЦ с НДС]]*$N$1</f>
        <v>3515.904</v>
      </c>
      <c r="M804" s="364">
        <f t="array" ref="M804">Профильные_системы[[#This Row],["0" НДС]]-Профильные_системы[[#This Row],["0" НДС]]*$N$1</f>
        <v>2929.92</v>
      </c>
      <c r="Q804">
        <f t="array" ref="Q804">Профильные_системы[[#This Row],[РРЦ Без НДС]]-Профильные_системы[[#This Row],[РРЦ Без НДС]]*$U$1</f>
        <v>3348.48</v>
      </c>
      <c r="R804">
        <f t="array" ref="R804">Профильные_системы[[#This Row],[РРЦ с НДС]]-Профильные_системы[[#This Row],[РРЦ с НДС]]*$U$1</f>
        <v>3515.904</v>
      </c>
      <c r="S804" s="1">
        <f t="array" ref="S804">Профильные_системы[[#This Row],["0" НДС]]-Профильные_системы[[#This Row],["0" НДС]]*$U$1</f>
        <v>2929.92</v>
      </c>
    </row>
    <row r="805" spans="1:19" x14ac:dyDescent="0.25">
      <c r="A805" s="1" t="s">
        <v>1083</v>
      </c>
      <c r="B805" s="1" t="s">
        <v>7</v>
      </c>
      <c r="C805" s="1" t="s">
        <v>437</v>
      </c>
      <c r="D805">
        <v>1781.9</v>
      </c>
      <c r="E805">
        <v>1870.9920000000002</v>
      </c>
      <c r="F805">
        <v>1559.16</v>
      </c>
      <c r="K805" s="364">
        <f t="array" ref="K805">Профильные_системы[[#This Row],[РРЦ Без НДС]]-Профильные_системы[[#This Row],[РРЦ Без НДС]]*$N$1</f>
        <v>1781.9</v>
      </c>
      <c r="L805" s="364">
        <f t="array" ref="L805">Профильные_системы[[#This Row],[РРЦ с НДС]]-Профильные_системы[[#This Row],[РРЦ с НДС]]*$N$1</f>
        <v>1870.9920000000002</v>
      </c>
      <c r="M805" s="364">
        <f t="array" ref="M805">Профильные_системы[[#This Row],["0" НДС]]-Профильные_системы[[#This Row],["0" НДС]]*$N$1</f>
        <v>1559.16</v>
      </c>
      <c r="Q805">
        <f t="array" ref="Q805">Профильные_системы[[#This Row],[РРЦ Без НДС]]-Профильные_системы[[#This Row],[РРЦ Без НДС]]*$U$1</f>
        <v>1781.9</v>
      </c>
      <c r="R805">
        <f t="array" ref="R805">Профильные_системы[[#This Row],[РРЦ с НДС]]-Профильные_системы[[#This Row],[РРЦ с НДС]]*$U$1</f>
        <v>1870.9920000000002</v>
      </c>
      <c r="S805" s="1">
        <f t="array" ref="S805">Профильные_системы[[#This Row],["0" НДС]]-Профильные_системы[[#This Row],["0" НДС]]*$U$1</f>
        <v>1559.16</v>
      </c>
    </row>
    <row r="806" spans="1:19" x14ac:dyDescent="0.25">
      <c r="A806" s="1" t="s">
        <v>444</v>
      </c>
      <c r="B806" s="1" t="s">
        <v>7</v>
      </c>
      <c r="C806" s="1" t="s">
        <v>445</v>
      </c>
      <c r="D806">
        <v>1856.14</v>
      </c>
      <c r="E806">
        <v>1948.944</v>
      </c>
      <c r="F806">
        <v>1624.12</v>
      </c>
      <c r="K806" s="364">
        <f t="array" ref="K806">Профильные_системы[[#This Row],[РРЦ Без НДС]]-Профильные_системы[[#This Row],[РРЦ Без НДС]]*$N$1</f>
        <v>1856.14</v>
      </c>
      <c r="L806" s="364">
        <f t="array" ref="L806">Профильные_системы[[#This Row],[РРЦ с НДС]]-Профильные_системы[[#This Row],[РРЦ с НДС]]*$N$1</f>
        <v>1948.944</v>
      </c>
      <c r="M806" s="364">
        <f t="array" ref="M806">Профильные_системы[[#This Row],["0" НДС]]-Профильные_системы[[#This Row],["0" НДС]]*$N$1</f>
        <v>1624.12</v>
      </c>
      <c r="Q806">
        <f t="array" ref="Q806">Профильные_системы[[#This Row],[РРЦ Без НДС]]-Профильные_системы[[#This Row],[РРЦ Без НДС]]*$U$1</f>
        <v>1856.14</v>
      </c>
      <c r="R806">
        <f t="array" ref="R806">Профильные_системы[[#This Row],[РРЦ с НДС]]-Профильные_системы[[#This Row],[РРЦ с НДС]]*$U$1</f>
        <v>1948.944</v>
      </c>
      <c r="S806" s="1">
        <f t="array" ref="S806">Профильные_системы[[#This Row],["0" НДС]]-Профильные_системы[[#This Row],["0" НДС]]*$U$1</f>
        <v>1624.12</v>
      </c>
    </row>
    <row r="807" spans="1:19" x14ac:dyDescent="0.25">
      <c r="A807" s="1" t="s">
        <v>449</v>
      </c>
      <c r="B807" s="1" t="s">
        <v>7</v>
      </c>
      <c r="C807" s="1" t="s">
        <v>450</v>
      </c>
      <c r="D807">
        <v>1692.79</v>
      </c>
      <c r="E807">
        <v>1777.4280000000001</v>
      </c>
      <c r="F807">
        <v>1481.19</v>
      </c>
      <c r="K807" s="364">
        <f t="array" ref="K807">Профильные_системы[[#This Row],[РРЦ Без НДС]]-Профильные_системы[[#This Row],[РРЦ Без НДС]]*$N$1</f>
        <v>1692.79</v>
      </c>
      <c r="L807" s="364">
        <f t="array" ref="L807">Профильные_системы[[#This Row],[РРЦ с НДС]]-Профильные_системы[[#This Row],[РРЦ с НДС]]*$N$1</f>
        <v>1777.4280000000001</v>
      </c>
      <c r="M807" s="364">
        <f t="array" ref="M807">Профильные_системы[[#This Row],["0" НДС]]-Профильные_системы[[#This Row],["0" НДС]]*$N$1</f>
        <v>1481.19</v>
      </c>
      <c r="Q807">
        <f t="array" ref="Q807">Профильные_системы[[#This Row],[РРЦ Без НДС]]-Профильные_системы[[#This Row],[РРЦ Без НДС]]*$U$1</f>
        <v>1692.79</v>
      </c>
      <c r="R807">
        <f t="array" ref="R807">Профильные_системы[[#This Row],[РРЦ с НДС]]-Профильные_системы[[#This Row],[РРЦ с НДС]]*$U$1</f>
        <v>1777.4280000000001</v>
      </c>
      <c r="S807" s="1">
        <f t="array" ref="S807">Профильные_системы[[#This Row],["0" НДС]]-Профильные_системы[[#This Row],["0" НДС]]*$U$1</f>
        <v>1481.19</v>
      </c>
    </row>
    <row r="808" spans="1:19" x14ac:dyDescent="0.25">
      <c r="A808" s="1" t="s">
        <v>1082</v>
      </c>
      <c r="B808" s="1" t="s">
        <v>7</v>
      </c>
      <c r="C808" s="1" t="s">
        <v>454</v>
      </c>
      <c r="D808">
        <v>3348.48</v>
      </c>
      <c r="E808">
        <v>3515.904</v>
      </c>
      <c r="F808">
        <v>2929.92</v>
      </c>
      <c r="K808" s="364">
        <f t="array" ref="K808">Профильные_системы[[#This Row],[РРЦ Без НДС]]-Профильные_системы[[#This Row],[РРЦ Без НДС]]*$N$1</f>
        <v>3348.48</v>
      </c>
      <c r="L808" s="364">
        <f t="array" ref="L808">Профильные_системы[[#This Row],[РРЦ с НДС]]-Профильные_системы[[#This Row],[РРЦ с НДС]]*$N$1</f>
        <v>3515.904</v>
      </c>
      <c r="M808" s="364">
        <f t="array" ref="M808">Профильные_системы[[#This Row],["0" НДС]]-Профильные_системы[[#This Row],["0" НДС]]*$N$1</f>
        <v>2929.92</v>
      </c>
      <c r="Q808">
        <f t="array" ref="Q808">Профильные_системы[[#This Row],[РРЦ Без НДС]]-Профильные_системы[[#This Row],[РРЦ Без НДС]]*$U$1</f>
        <v>3348.48</v>
      </c>
      <c r="R808">
        <f t="array" ref="R808">Профильные_системы[[#This Row],[РРЦ с НДС]]-Профильные_системы[[#This Row],[РРЦ с НДС]]*$U$1</f>
        <v>3515.904</v>
      </c>
      <c r="S808" s="1">
        <f t="array" ref="S808">Профильные_системы[[#This Row],["0" НДС]]-Профильные_системы[[#This Row],["0" НДС]]*$U$1</f>
        <v>2929.92</v>
      </c>
    </row>
    <row r="809" spans="1:19" x14ac:dyDescent="0.25">
      <c r="A809" s="1" t="s">
        <v>1036</v>
      </c>
      <c r="B809" s="1" t="s">
        <v>1037</v>
      </c>
      <c r="C809" s="1" t="s">
        <v>1038</v>
      </c>
      <c r="D809">
        <v>227.56</v>
      </c>
      <c r="E809">
        <v>238.94400000000002</v>
      </c>
      <c r="F809">
        <v>199.12</v>
      </c>
      <c r="K809" s="364">
        <f t="array" ref="K809">Профильные_системы[[#This Row],[РРЦ Без НДС]]-Профильные_системы[[#This Row],[РРЦ Без НДС]]*$N$1</f>
        <v>227.56</v>
      </c>
      <c r="L809" s="364">
        <f t="array" ref="L809">Профильные_системы[[#This Row],[РРЦ с НДС]]-Профильные_системы[[#This Row],[РРЦ с НДС]]*$N$1</f>
        <v>238.94400000000002</v>
      </c>
      <c r="M809" s="364">
        <f t="array" ref="M809">Профильные_системы[[#This Row],["0" НДС]]-Профильные_системы[[#This Row],["0" НДС]]*$N$1</f>
        <v>199.12</v>
      </c>
      <c r="Q809">
        <f t="array" ref="Q809">Профильные_системы[[#This Row],[РРЦ Без НДС]]-Профильные_системы[[#This Row],[РРЦ Без НДС]]*$U$1</f>
        <v>227.56</v>
      </c>
      <c r="R809">
        <f t="array" ref="R809">Профильные_системы[[#This Row],[РРЦ с НДС]]-Профильные_системы[[#This Row],[РРЦ с НДС]]*$U$1</f>
        <v>238.94400000000002</v>
      </c>
      <c r="S809" s="1">
        <f t="array" ref="S809">Профильные_системы[[#This Row],["0" НДС]]-Профильные_системы[[#This Row],["0" НДС]]*$U$1</f>
        <v>199.12</v>
      </c>
    </row>
    <row r="810" spans="1:19" x14ac:dyDescent="0.25">
      <c r="A810" s="1" t="s">
        <v>1039</v>
      </c>
      <c r="B810" s="1" t="s">
        <v>1040</v>
      </c>
      <c r="C810" s="1" t="s">
        <v>1041</v>
      </c>
      <c r="D810">
        <v>227.56</v>
      </c>
      <c r="E810">
        <v>238.94400000000002</v>
      </c>
      <c r="F810">
        <v>199.12</v>
      </c>
      <c r="K810" s="364">
        <f t="array" ref="K810">Профильные_системы[[#This Row],[РРЦ Без НДС]]-Профильные_системы[[#This Row],[РРЦ Без НДС]]*$N$1</f>
        <v>227.56</v>
      </c>
      <c r="L810" s="364">
        <f t="array" ref="L810">Профильные_системы[[#This Row],[РРЦ с НДС]]-Профильные_системы[[#This Row],[РРЦ с НДС]]*$N$1</f>
        <v>238.94400000000002</v>
      </c>
      <c r="M810" s="364">
        <f t="array" ref="M810">Профильные_системы[[#This Row],["0" НДС]]-Профильные_системы[[#This Row],["0" НДС]]*$N$1</f>
        <v>199.12</v>
      </c>
      <c r="Q810">
        <f t="array" ref="Q810">Профильные_системы[[#This Row],[РРЦ Без НДС]]-Профильные_системы[[#This Row],[РРЦ Без НДС]]*$U$1</f>
        <v>227.56</v>
      </c>
      <c r="R810">
        <f t="array" ref="R810">Профильные_системы[[#This Row],[РРЦ с НДС]]-Профильные_системы[[#This Row],[РРЦ с НДС]]*$U$1</f>
        <v>238.94400000000002</v>
      </c>
      <c r="S810" s="1">
        <f t="array" ref="S810">Профильные_системы[[#This Row],["0" НДС]]-Профильные_системы[[#This Row],["0" НДС]]*$U$1</f>
        <v>199.12</v>
      </c>
    </row>
    <row r="811" spans="1:19" x14ac:dyDescent="0.25">
      <c r="A811" s="1" t="s">
        <v>1042</v>
      </c>
      <c r="B811" s="1" t="s">
        <v>1040</v>
      </c>
      <c r="C811" s="1" t="s">
        <v>1043</v>
      </c>
      <c r="D811">
        <v>227.56</v>
      </c>
      <c r="E811">
        <v>238.94400000000002</v>
      </c>
      <c r="F811">
        <v>199.12</v>
      </c>
      <c r="K811" s="364">
        <f t="array" ref="K811">Профильные_системы[[#This Row],[РРЦ Без НДС]]-Профильные_системы[[#This Row],[РРЦ Без НДС]]*$N$1</f>
        <v>227.56</v>
      </c>
      <c r="L811" s="364">
        <f t="array" ref="L811">Профильные_системы[[#This Row],[РРЦ с НДС]]-Профильные_системы[[#This Row],[РРЦ с НДС]]*$N$1</f>
        <v>238.94400000000002</v>
      </c>
      <c r="M811" s="364">
        <f t="array" ref="M811">Профильные_системы[[#This Row],["0" НДС]]-Профильные_системы[[#This Row],["0" НДС]]*$N$1</f>
        <v>199.12</v>
      </c>
      <c r="Q811">
        <f t="array" ref="Q811">Профильные_системы[[#This Row],[РРЦ Без НДС]]-Профильные_системы[[#This Row],[РРЦ Без НДС]]*$U$1</f>
        <v>227.56</v>
      </c>
      <c r="R811">
        <f t="array" ref="R811">Профильные_системы[[#This Row],[РРЦ с НДС]]-Профильные_системы[[#This Row],[РРЦ с НДС]]*$U$1</f>
        <v>238.94400000000002</v>
      </c>
      <c r="S811" s="1">
        <f t="array" ref="S811">Профильные_системы[[#This Row],["0" НДС]]-Профильные_системы[[#This Row],["0" НДС]]*$U$1</f>
        <v>199.12</v>
      </c>
    </row>
    <row r="812" spans="1:19" x14ac:dyDescent="0.25">
      <c r="A812" s="1" t="s">
        <v>1042</v>
      </c>
      <c r="B812" s="1" t="s">
        <v>1044</v>
      </c>
      <c r="C812" s="1" t="s">
        <v>1045</v>
      </c>
      <c r="D812">
        <v>227.56</v>
      </c>
      <c r="E812">
        <v>238.94400000000002</v>
      </c>
      <c r="F812">
        <v>199.12</v>
      </c>
      <c r="K812" s="364">
        <f t="array" ref="K812">Профильные_системы[[#This Row],[РРЦ Без НДС]]-Профильные_системы[[#This Row],[РРЦ Без НДС]]*$N$1</f>
        <v>227.56</v>
      </c>
      <c r="L812" s="364">
        <f t="array" ref="L812">Профильные_системы[[#This Row],[РРЦ с НДС]]-Профильные_системы[[#This Row],[РРЦ с НДС]]*$N$1</f>
        <v>238.94400000000002</v>
      </c>
      <c r="M812" s="364">
        <f t="array" ref="M812">Профильные_системы[[#This Row],["0" НДС]]-Профильные_системы[[#This Row],["0" НДС]]*$N$1</f>
        <v>199.12</v>
      </c>
      <c r="Q812">
        <f t="array" ref="Q812">Профильные_системы[[#This Row],[РРЦ Без НДС]]-Профильные_системы[[#This Row],[РРЦ Без НДС]]*$U$1</f>
        <v>227.56</v>
      </c>
      <c r="R812">
        <f t="array" ref="R812">Профильные_системы[[#This Row],[РРЦ с НДС]]-Профильные_системы[[#This Row],[РРЦ с НДС]]*$U$1</f>
        <v>238.94400000000002</v>
      </c>
      <c r="S812" s="1">
        <f t="array" ref="S812">Профильные_системы[[#This Row],["0" НДС]]-Профильные_системы[[#This Row],["0" НДС]]*$U$1</f>
        <v>199.12</v>
      </c>
    </row>
    <row r="813" spans="1:19" x14ac:dyDescent="0.25">
      <c r="A813" s="1" t="s">
        <v>1042</v>
      </c>
      <c r="B813" s="1" t="s">
        <v>1037</v>
      </c>
      <c r="C813" s="1" t="s">
        <v>1046</v>
      </c>
      <c r="D813">
        <v>227.56</v>
      </c>
      <c r="E813">
        <v>238.94400000000002</v>
      </c>
      <c r="F813">
        <v>199.12</v>
      </c>
      <c r="K813" s="364">
        <f t="array" ref="K813">Профильные_системы[[#This Row],[РРЦ Без НДС]]-Профильные_системы[[#This Row],[РРЦ Без НДС]]*$N$1</f>
        <v>227.56</v>
      </c>
      <c r="L813" s="364">
        <f t="array" ref="L813">Профильные_системы[[#This Row],[РРЦ с НДС]]-Профильные_системы[[#This Row],[РРЦ с НДС]]*$N$1</f>
        <v>238.94400000000002</v>
      </c>
      <c r="M813" s="364">
        <f t="array" ref="M813">Профильные_системы[[#This Row],["0" НДС]]-Профильные_системы[[#This Row],["0" НДС]]*$N$1</f>
        <v>199.12</v>
      </c>
      <c r="Q813">
        <f t="array" ref="Q813">Профильные_системы[[#This Row],[РРЦ Без НДС]]-Профильные_системы[[#This Row],[РРЦ Без НДС]]*$U$1</f>
        <v>227.56</v>
      </c>
      <c r="R813">
        <f t="array" ref="R813">Профильные_системы[[#This Row],[РРЦ с НДС]]-Профильные_системы[[#This Row],[РРЦ с НДС]]*$U$1</f>
        <v>238.94400000000002</v>
      </c>
      <c r="S813" s="1">
        <f t="array" ref="S813">Профильные_системы[[#This Row],["0" НДС]]-Профильные_системы[[#This Row],["0" НДС]]*$U$1</f>
        <v>199.12</v>
      </c>
    </row>
    <row r="814" spans="1:19" x14ac:dyDescent="0.25">
      <c r="A814" s="1" t="s">
        <v>532</v>
      </c>
      <c r="B814" s="1" t="s">
        <v>3</v>
      </c>
      <c r="C814" s="1" t="s">
        <v>108</v>
      </c>
      <c r="D814">
        <v>5410.98</v>
      </c>
      <c r="E814">
        <v>5681.5319999999992</v>
      </c>
      <c r="F814">
        <v>4734.6099999999997</v>
      </c>
      <c r="K814" s="364">
        <f t="array" ref="K814">Профильные_системы[[#This Row],[РРЦ Без НДС]]-Профильные_системы[[#This Row],[РРЦ Без НДС]]*$N$1</f>
        <v>5410.98</v>
      </c>
      <c r="L814" s="364">
        <f t="array" ref="L814">Профильные_системы[[#This Row],[РРЦ с НДС]]-Профильные_системы[[#This Row],[РРЦ с НДС]]*$N$1</f>
        <v>5681.5319999999992</v>
      </c>
      <c r="M814" s="364">
        <f t="array" ref="M814">Профильные_системы[[#This Row],["0" НДС]]-Профильные_системы[[#This Row],["0" НДС]]*$N$1</f>
        <v>4734.6099999999997</v>
      </c>
      <c r="Q814">
        <f t="array" ref="Q814">Профильные_системы[[#This Row],[РРЦ Без НДС]]-Профильные_системы[[#This Row],[РРЦ Без НДС]]*$U$1</f>
        <v>5410.98</v>
      </c>
      <c r="R814">
        <f t="array" ref="R814">Профильные_системы[[#This Row],[РРЦ с НДС]]-Профильные_системы[[#This Row],[РРЦ с НДС]]*$U$1</f>
        <v>5681.5319999999992</v>
      </c>
      <c r="S814" s="1">
        <f t="array" ref="S814">Профильные_системы[[#This Row],["0" НДС]]-Профильные_системы[[#This Row],["0" НДС]]*$U$1</f>
        <v>4734.6099999999997</v>
      </c>
    </row>
    <row r="815" spans="1:19" x14ac:dyDescent="0.25">
      <c r="A815" s="1" t="s">
        <v>581</v>
      </c>
      <c r="B815" s="1" t="s">
        <v>3</v>
      </c>
      <c r="C815" s="1" t="s">
        <v>1398</v>
      </c>
      <c r="D815">
        <v>1892.95</v>
      </c>
      <c r="E815">
        <v>1987.596</v>
      </c>
      <c r="F815">
        <v>1656.33</v>
      </c>
      <c r="K815" s="364">
        <f t="array" ref="K815">Профильные_системы[[#This Row],[РРЦ Без НДС]]-Профильные_системы[[#This Row],[РРЦ Без НДС]]*$N$1</f>
        <v>1892.95</v>
      </c>
      <c r="L815" s="364">
        <f t="array" ref="L815">Профильные_системы[[#This Row],[РРЦ с НДС]]-Профильные_системы[[#This Row],[РРЦ с НДС]]*$N$1</f>
        <v>1987.596</v>
      </c>
      <c r="M815" s="364">
        <f t="array" ref="M815">Профильные_системы[[#This Row],["0" НДС]]-Профильные_системы[[#This Row],["0" НДС]]*$N$1</f>
        <v>1656.33</v>
      </c>
      <c r="Q815">
        <f t="array" ref="Q815">Профильные_системы[[#This Row],[РРЦ Без НДС]]-Профильные_системы[[#This Row],[РРЦ Без НДС]]*$U$1</f>
        <v>1892.95</v>
      </c>
      <c r="R815">
        <f t="array" ref="R815">Профильные_системы[[#This Row],[РРЦ с НДС]]-Профильные_системы[[#This Row],[РРЦ с НДС]]*$U$1</f>
        <v>1987.596</v>
      </c>
      <c r="S815" s="1">
        <f t="array" ref="S815">Профильные_системы[[#This Row],["0" НДС]]-Профильные_системы[[#This Row],["0" НДС]]*$U$1</f>
        <v>1656.33</v>
      </c>
    </row>
    <row r="816" spans="1:19" x14ac:dyDescent="0.25">
      <c r="A816" s="1" t="s">
        <v>499</v>
      </c>
      <c r="B816" s="1" t="s">
        <v>3</v>
      </c>
      <c r="C816" s="1" t="s">
        <v>500</v>
      </c>
      <c r="D816">
        <v>5816.07</v>
      </c>
      <c r="E816">
        <v>6106.8720000000003</v>
      </c>
      <c r="F816">
        <v>5089.0600000000004</v>
      </c>
      <c r="K816" s="364">
        <f t="array" ref="K816">Профильные_системы[[#This Row],[РРЦ Без НДС]]-Профильные_системы[[#This Row],[РРЦ Без НДС]]*$N$1</f>
        <v>5816.07</v>
      </c>
      <c r="L816" s="364">
        <f t="array" ref="L816">Профильные_системы[[#This Row],[РРЦ с НДС]]-Профильные_системы[[#This Row],[РРЦ с НДС]]*$N$1</f>
        <v>6106.8720000000003</v>
      </c>
      <c r="M816" s="364">
        <f t="array" ref="M816">Профильные_системы[[#This Row],["0" НДС]]-Профильные_системы[[#This Row],["0" НДС]]*$N$1</f>
        <v>5089.0600000000004</v>
      </c>
      <c r="Q816">
        <f t="array" ref="Q816">Профильные_системы[[#This Row],[РРЦ Без НДС]]-Профильные_системы[[#This Row],[РРЦ Без НДС]]*$U$1</f>
        <v>5816.07</v>
      </c>
      <c r="R816">
        <f t="array" ref="R816">Профильные_системы[[#This Row],[РРЦ с НДС]]-Профильные_системы[[#This Row],[РРЦ с НДС]]*$U$1</f>
        <v>6106.8720000000003</v>
      </c>
      <c r="S816" s="1">
        <f t="array" ref="S816">Профильные_системы[[#This Row],["0" НДС]]-Профильные_системы[[#This Row],["0" НДС]]*$U$1</f>
        <v>5089.0600000000004</v>
      </c>
    </row>
    <row r="817" spans="1:19" x14ac:dyDescent="0.25">
      <c r="A817" s="1" t="s">
        <v>533</v>
      </c>
      <c r="B817" s="1" t="s">
        <v>3</v>
      </c>
      <c r="C817" s="1" t="s">
        <v>535</v>
      </c>
      <c r="D817">
        <v>1331.09</v>
      </c>
      <c r="E817">
        <v>1397.64</v>
      </c>
      <c r="F817">
        <v>1164.7</v>
      </c>
      <c r="K817" s="364">
        <f t="array" ref="K817">Профильные_системы[[#This Row],[РРЦ Без НДС]]-Профильные_системы[[#This Row],[РРЦ Без НДС]]*$N$1</f>
        <v>1331.09</v>
      </c>
      <c r="L817" s="364">
        <f t="array" ref="L817">Профильные_системы[[#This Row],[РРЦ с НДС]]-Профильные_системы[[#This Row],[РРЦ с НДС]]*$N$1</f>
        <v>1397.64</v>
      </c>
      <c r="M817" s="364">
        <f t="array" ref="M817">Профильные_системы[[#This Row],["0" НДС]]-Профильные_системы[[#This Row],["0" НДС]]*$N$1</f>
        <v>1164.7</v>
      </c>
      <c r="Q817">
        <f t="array" ref="Q817">Профильные_системы[[#This Row],[РРЦ Без НДС]]-Профильные_системы[[#This Row],[РРЦ Без НДС]]*$U$1</f>
        <v>1331.09</v>
      </c>
      <c r="R817">
        <f t="array" ref="R817">Профильные_системы[[#This Row],[РРЦ с НДС]]-Профильные_системы[[#This Row],[РРЦ с НДС]]*$U$1</f>
        <v>1397.64</v>
      </c>
      <c r="S817" s="1">
        <f t="array" ref="S817">Профильные_системы[[#This Row],["0" НДС]]-Профильные_системы[[#This Row],["0" НДС]]*$U$1</f>
        <v>1164.7</v>
      </c>
    </row>
    <row r="818" spans="1:19" x14ac:dyDescent="0.25">
      <c r="A818" s="1" t="s">
        <v>543</v>
      </c>
      <c r="B818" s="1" t="s">
        <v>3</v>
      </c>
      <c r="C818" s="1" t="s">
        <v>1702</v>
      </c>
      <c r="D818">
        <v>3267.15</v>
      </c>
      <c r="E818">
        <v>3430.5120000000002</v>
      </c>
      <c r="F818">
        <v>2858.76</v>
      </c>
      <c r="K818" s="364">
        <f t="array" ref="K818">Профильные_системы[[#This Row],[РРЦ Без НДС]]-Профильные_системы[[#This Row],[РРЦ Без НДС]]*$N$1</f>
        <v>3267.15</v>
      </c>
      <c r="L818" s="364">
        <f t="array" ref="L818">Профильные_системы[[#This Row],[РРЦ с НДС]]-Профильные_системы[[#This Row],[РРЦ с НДС]]*$N$1</f>
        <v>3430.5120000000002</v>
      </c>
      <c r="M818" s="364">
        <f t="array" ref="M818">Профильные_системы[[#This Row],["0" НДС]]-Профильные_системы[[#This Row],["0" НДС]]*$N$1</f>
        <v>2858.76</v>
      </c>
      <c r="Q818">
        <f t="array" ref="Q818">Профильные_системы[[#This Row],[РРЦ Без НДС]]-Профильные_системы[[#This Row],[РРЦ Без НДС]]*$U$1</f>
        <v>3267.15</v>
      </c>
      <c r="R818">
        <f t="array" ref="R818">Профильные_системы[[#This Row],[РРЦ с НДС]]-Профильные_системы[[#This Row],[РРЦ с НДС]]*$U$1</f>
        <v>3430.5120000000002</v>
      </c>
      <c r="S818" s="1">
        <f t="array" ref="S818">Профильные_системы[[#This Row],["0" НДС]]-Профильные_системы[[#This Row],["0" НДС]]*$U$1</f>
        <v>2858.76</v>
      </c>
    </row>
    <row r="819" spans="1:19" x14ac:dyDescent="0.25">
      <c r="A819" s="1" t="s">
        <v>544</v>
      </c>
      <c r="B819" s="1" t="s">
        <v>3</v>
      </c>
      <c r="C819" s="1" t="s">
        <v>2150</v>
      </c>
      <c r="D819">
        <v>3828.23</v>
      </c>
      <c r="E819">
        <v>4019.64</v>
      </c>
      <c r="F819">
        <v>3349.7</v>
      </c>
      <c r="K819" s="364">
        <f t="array" ref="K819">Профильные_системы[[#This Row],[РРЦ Без НДС]]-Профильные_системы[[#This Row],[РРЦ Без НДС]]*$N$1</f>
        <v>3828.23</v>
      </c>
      <c r="L819" s="364">
        <f t="array" ref="L819">Профильные_системы[[#This Row],[РРЦ с НДС]]-Профильные_системы[[#This Row],[РРЦ с НДС]]*$N$1</f>
        <v>4019.64</v>
      </c>
      <c r="M819" s="364">
        <f t="array" ref="M819">Профильные_системы[[#This Row],["0" НДС]]-Профильные_системы[[#This Row],["0" НДС]]*$N$1</f>
        <v>3349.7</v>
      </c>
      <c r="Q819">
        <f t="array" ref="Q819">Профильные_системы[[#This Row],[РРЦ Без НДС]]-Профильные_системы[[#This Row],[РРЦ Без НДС]]*$U$1</f>
        <v>3828.23</v>
      </c>
      <c r="R819">
        <f t="array" ref="R819">Профильные_системы[[#This Row],[РРЦ с НДС]]-Профильные_системы[[#This Row],[РРЦ с НДС]]*$U$1</f>
        <v>4019.64</v>
      </c>
      <c r="S819" s="1">
        <f t="array" ref="S819">Профильные_системы[[#This Row],["0" НДС]]-Профильные_системы[[#This Row],["0" НДС]]*$U$1</f>
        <v>3349.7</v>
      </c>
    </row>
    <row r="820" spans="1:19" x14ac:dyDescent="0.25">
      <c r="A820" s="1" t="s">
        <v>537</v>
      </c>
      <c r="B820" s="1" t="s">
        <v>3</v>
      </c>
      <c r="C820" s="1" t="s">
        <v>541</v>
      </c>
      <c r="D820">
        <v>3191.28</v>
      </c>
      <c r="E820">
        <v>3350.8440000000001</v>
      </c>
      <c r="F820">
        <v>2792.37</v>
      </c>
      <c r="K820" s="364">
        <f t="array" ref="K820">Профильные_системы[[#This Row],[РРЦ Без НДС]]-Профильные_системы[[#This Row],[РРЦ Без НДС]]*$N$1</f>
        <v>3191.28</v>
      </c>
      <c r="L820" s="364">
        <f t="array" ref="L820">Профильные_системы[[#This Row],[РРЦ с НДС]]-Профильные_системы[[#This Row],[РРЦ с НДС]]*$N$1</f>
        <v>3350.8440000000001</v>
      </c>
      <c r="M820" s="364">
        <f t="array" ref="M820">Профильные_системы[[#This Row],["0" НДС]]-Профильные_системы[[#This Row],["0" НДС]]*$N$1</f>
        <v>2792.37</v>
      </c>
      <c r="Q820">
        <f t="array" ref="Q820">Профильные_системы[[#This Row],[РРЦ Без НДС]]-Профильные_системы[[#This Row],[РРЦ Без НДС]]*$U$1</f>
        <v>3191.28</v>
      </c>
      <c r="R820">
        <f t="array" ref="R820">Профильные_системы[[#This Row],[РРЦ с НДС]]-Профильные_системы[[#This Row],[РРЦ с НДС]]*$U$1</f>
        <v>3350.8440000000001</v>
      </c>
      <c r="S820" s="1">
        <f t="array" ref="S820">Профильные_системы[[#This Row],["0" НДС]]-Профильные_системы[[#This Row],["0" НДС]]*$U$1</f>
        <v>2792.37</v>
      </c>
    </row>
    <row r="821" spans="1:19" x14ac:dyDescent="0.25">
      <c r="A821" s="1" t="s">
        <v>532</v>
      </c>
      <c r="B821" s="1" t="s">
        <v>5</v>
      </c>
      <c r="C821" s="1" t="s">
        <v>105</v>
      </c>
      <c r="D821">
        <v>5840.38</v>
      </c>
      <c r="E821">
        <v>6132.3959999999997</v>
      </c>
      <c r="F821">
        <v>5110.33</v>
      </c>
      <c r="K821" s="364">
        <f t="array" ref="K821">Профильные_системы[[#This Row],[РРЦ Без НДС]]-Профильные_системы[[#This Row],[РРЦ Без НДС]]*$N$1</f>
        <v>5840.38</v>
      </c>
      <c r="L821" s="364">
        <f t="array" ref="L821">Профильные_системы[[#This Row],[РРЦ с НДС]]-Профильные_системы[[#This Row],[РРЦ с НДС]]*$N$1</f>
        <v>6132.3959999999997</v>
      </c>
      <c r="M821" s="364">
        <f t="array" ref="M821">Профильные_системы[[#This Row],["0" НДС]]-Профильные_системы[[#This Row],["0" НДС]]*$N$1</f>
        <v>5110.33</v>
      </c>
      <c r="Q821">
        <f t="array" ref="Q821">Профильные_системы[[#This Row],[РРЦ Без НДС]]-Профильные_системы[[#This Row],[РРЦ Без НДС]]*$U$1</f>
        <v>5840.38</v>
      </c>
      <c r="R821">
        <f t="array" ref="R821">Профильные_системы[[#This Row],[РРЦ с НДС]]-Профильные_системы[[#This Row],[РРЦ с НДС]]*$U$1</f>
        <v>6132.3959999999997</v>
      </c>
      <c r="S821" s="1">
        <f t="array" ref="S821">Профильные_системы[[#This Row],["0" НДС]]-Профильные_системы[[#This Row],["0" НДС]]*$U$1</f>
        <v>5110.33</v>
      </c>
    </row>
    <row r="822" spans="1:19" x14ac:dyDescent="0.25">
      <c r="A822" s="1" t="s">
        <v>581</v>
      </c>
      <c r="B822" s="1" t="s">
        <v>5</v>
      </c>
      <c r="C822" s="1" t="s">
        <v>1403</v>
      </c>
      <c r="D822">
        <v>2043.16</v>
      </c>
      <c r="E822">
        <v>2145.3240000000001</v>
      </c>
      <c r="F822">
        <v>1787.77</v>
      </c>
      <c r="K822" s="364">
        <f t="array" ref="K822">Профильные_системы[[#This Row],[РРЦ Без НДС]]-Профильные_системы[[#This Row],[РРЦ Без НДС]]*$N$1</f>
        <v>2043.16</v>
      </c>
      <c r="L822" s="364">
        <f t="array" ref="L822">Профильные_системы[[#This Row],[РРЦ с НДС]]-Профильные_системы[[#This Row],[РРЦ с НДС]]*$N$1</f>
        <v>2145.3240000000001</v>
      </c>
      <c r="M822" s="364">
        <f t="array" ref="M822">Профильные_системы[[#This Row],["0" НДС]]-Профильные_системы[[#This Row],["0" НДС]]*$N$1</f>
        <v>1787.77</v>
      </c>
      <c r="Q822">
        <f t="array" ref="Q822">Профильные_системы[[#This Row],[РРЦ Без НДС]]-Профильные_системы[[#This Row],[РРЦ Без НДС]]*$U$1</f>
        <v>2043.16</v>
      </c>
      <c r="R822">
        <f t="array" ref="R822">Профильные_системы[[#This Row],[РРЦ с НДС]]-Профильные_системы[[#This Row],[РРЦ с НДС]]*$U$1</f>
        <v>2145.3240000000001</v>
      </c>
      <c r="S822" s="1">
        <f t="array" ref="S822">Профильные_системы[[#This Row],["0" НДС]]-Профильные_системы[[#This Row],["0" НДС]]*$U$1</f>
        <v>1787.77</v>
      </c>
    </row>
    <row r="823" spans="1:19" x14ac:dyDescent="0.25">
      <c r="A823" s="1" t="s">
        <v>499</v>
      </c>
      <c r="B823" s="1" t="s">
        <v>5</v>
      </c>
      <c r="C823" s="1" t="s">
        <v>501</v>
      </c>
      <c r="D823">
        <v>6096.53</v>
      </c>
      <c r="E823">
        <v>6401.3519999999999</v>
      </c>
      <c r="F823">
        <v>5334.46</v>
      </c>
      <c r="K823" s="364">
        <f t="array" ref="K823">Профильные_системы[[#This Row],[РРЦ Без НДС]]-Профильные_системы[[#This Row],[РРЦ Без НДС]]*$N$1</f>
        <v>6096.53</v>
      </c>
      <c r="L823" s="364">
        <f t="array" ref="L823">Профильные_системы[[#This Row],[РРЦ с НДС]]-Профильные_системы[[#This Row],[РРЦ с НДС]]*$N$1</f>
        <v>6401.3519999999999</v>
      </c>
      <c r="M823" s="364">
        <f t="array" ref="M823">Профильные_системы[[#This Row],["0" НДС]]-Профильные_системы[[#This Row],["0" НДС]]*$N$1</f>
        <v>5334.46</v>
      </c>
      <c r="Q823">
        <f t="array" ref="Q823">Профильные_системы[[#This Row],[РРЦ Без НДС]]-Профильные_системы[[#This Row],[РРЦ Без НДС]]*$U$1</f>
        <v>6096.53</v>
      </c>
      <c r="R823">
        <f t="array" ref="R823">Профильные_системы[[#This Row],[РРЦ с НДС]]-Профильные_системы[[#This Row],[РРЦ с НДС]]*$U$1</f>
        <v>6401.3519999999999</v>
      </c>
      <c r="S823" s="1">
        <f t="array" ref="S823">Профильные_системы[[#This Row],["0" НДС]]-Профильные_системы[[#This Row],["0" НДС]]*$U$1</f>
        <v>5334.46</v>
      </c>
    </row>
    <row r="824" spans="1:19" x14ac:dyDescent="0.25">
      <c r="A824" s="1" t="s">
        <v>533</v>
      </c>
      <c r="B824" s="1" t="s">
        <v>5</v>
      </c>
      <c r="C824" s="1" t="s">
        <v>536</v>
      </c>
      <c r="D824">
        <v>1440.37</v>
      </c>
      <c r="E824">
        <v>1512.384</v>
      </c>
      <c r="F824">
        <v>1260.32</v>
      </c>
      <c r="K824" s="364">
        <f t="array" ref="K824">Профильные_системы[[#This Row],[РРЦ Без НДС]]-Профильные_системы[[#This Row],[РРЦ Без НДС]]*$N$1</f>
        <v>1440.37</v>
      </c>
      <c r="L824" s="364">
        <f t="array" ref="L824">Профильные_системы[[#This Row],[РРЦ с НДС]]-Профильные_системы[[#This Row],[РРЦ с НДС]]*$N$1</f>
        <v>1512.384</v>
      </c>
      <c r="M824" s="364">
        <f t="array" ref="M824">Профильные_системы[[#This Row],["0" НДС]]-Профильные_системы[[#This Row],["0" НДС]]*$N$1</f>
        <v>1260.32</v>
      </c>
      <c r="Q824">
        <f t="array" ref="Q824">Профильные_системы[[#This Row],[РРЦ Без НДС]]-Профильные_системы[[#This Row],[РРЦ Без НДС]]*$U$1</f>
        <v>1440.37</v>
      </c>
      <c r="R824">
        <f t="array" ref="R824">Профильные_системы[[#This Row],[РРЦ с НДС]]-Профильные_системы[[#This Row],[РРЦ с НДС]]*$U$1</f>
        <v>1512.384</v>
      </c>
      <c r="S824" s="1">
        <f t="array" ref="S824">Профильные_системы[[#This Row],["0" НДС]]-Профильные_системы[[#This Row],["0" НДС]]*$U$1</f>
        <v>1260.32</v>
      </c>
    </row>
    <row r="825" spans="1:19" x14ac:dyDescent="0.25">
      <c r="A825" s="1" t="s">
        <v>543</v>
      </c>
      <c r="B825" s="1" t="s">
        <v>5</v>
      </c>
      <c r="C825" s="1" t="s">
        <v>1703</v>
      </c>
      <c r="D825">
        <v>3524.86</v>
      </c>
      <c r="E825">
        <v>3701.1</v>
      </c>
      <c r="F825">
        <v>3084.25</v>
      </c>
      <c r="K825" s="364">
        <f t="array" ref="K825">Профильные_системы[[#This Row],[РРЦ Без НДС]]-Профильные_системы[[#This Row],[РРЦ Без НДС]]*$N$1</f>
        <v>3524.86</v>
      </c>
      <c r="L825" s="364">
        <f t="array" ref="L825">Профильные_системы[[#This Row],[РРЦ с НДС]]-Профильные_системы[[#This Row],[РРЦ с НДС]]*$N$1</f>
        <v>3701.1</v>
      </c>
      <c r="M825" s="364">
        <f t="array" ref="M825">Профильные_системы[[#This Row],["0" НДС]]-Профильные_системы[[#This Row],["0" НДС]]*$N$1</f>
        <v>3084.25</v>
      </c>
      <c r="Q825">
        <f t="array" ref="Q825">Профильные_системы[[#This Row],[РРЦ Без НДС]]-Профильные_системы[[#This Row],[РРЦ Без НДС]]*$U$1</f>
        <v>3524.86</v>
      </c>
      <c r="R825">
        <f t="array" ref="R825">Профильные_системы[[#This Row],[РРЦ с НДС]]-Профильные_системы[[#This Row],[РРЦ с НДС]]*$U$1</f>
        <v>3701.1</v>
      </c>
      <c r="S825" s="1">
        <f t="array" ref="S825">Профильные_системы[[#This Row],["0" НДС]]-Профильные_системы[[#This Row],["0" НДС]]*$U$1</f>
        <v>3084.25</v>
      </c>
    </row>
    <row r="826" spans="1:19" x14ac:dyDescent="0.25">
      <c r="A826" s="1" t="s">
        <v>544</v>
      </c>
      <c r="B826" s="1" t="s">
        <v>5</v>
      </c>
      <c r="C826" s="1" t="s">
        <v>2153</v>
      </c>
      <c r="D826">
        <v>4119.82</v>
      </c>
      <c r="E826">
        <v>4325.808</v>
      </c>
      <c r="F826">
        <v>3604.84</v>
      </c>
      <c r="K826" s="364">
        <f t="array" ref="K826">Профильные_системы[[#This Row],[РРЦ Без НДС]]-Профильные_системы[[#This Row],[РРЦ Без НДС]]*$N$1</f>
        <v>4119.82</v>
      </c>
      <c r="L826" s="364">
        <f t="array" ref="L826">Профильные_системы[[#This Row],[РРЦ с НДС]]-Профильные_системы[[#This Row],[РРЦ с НДС]]*$N$1</f>
        <v>4325.808</v>
      </c>
      <c r="M826" s="364">
        <f t="array" ref="M826">Профильные_системы[[#This Row],["0" НДС]]-Профильные_системы[[#This Row],["0" НДС]]*$N$1</f>
        <v>3604.84</v>
      </c>
      <c r="Q826">
        <f t="array" ref="Q826">Профильные_системы[[#This Row],[РРЦ Без НДС]]-Профильные_системы[[#This Row],[РРЦ Без НДС]]*$U$1</f>
        <v>4119.82</v>
      </c>
      <c r="R826">
        <f t="array" ref="R826">Профильные_системы[[#This Row],[РРЦ с НДС]]-Профильные_системы[[#This Row],[РРЦ с НДС]]*$U$1</f>
        <v>4325.808</v>
      </c>
      <c r="S826" s="1">
        <f t="array" ref="S826">Профильные_системы[[#This Row],["0" НДС]]-Профильные_системы[[#This Row],["0" НДС]]*$U$1</f>
        <v>3604.84</v>
      </c>
    </row>
    <row r="827" spans="1:19" x14ac:dyDescent="0.25">
      <c r="A827" s="1" t="s">
        <v>537</v>
      </c>
      <c r="B827" s="1" t="s">
        <v>5</v>
      </c>
      <c r="C827" s="1" t="s">
        <v>542</v>
      </c>
      <c r="D827">
        <v>3452.93</v>
      </c>
      <c r="E827">
        <v>3625.5720000000001</v>
      </c>
      <c r="F827">
        <v>3021.31</v>
      </c>
      <c r="K827" s="364">
        <f t="array" ref="K827">Профильные_системы[[#This Row],[РРЦ Без НДС]]-Профильные_системы[[#This Row],[РРЦ Без НДС]]*$N$1</f>
        <v>3452.93</v>
      </c>
      <c r="L827" s="364">
        <f t="array" ref="L827">Профильные_системы[[#This Row],[РРЦ с НДС]]-Профильные_системы[[#This Row],[РРЦ с НДС]]*$N$1</f>
        <v>3625.5720000000001</v>
      </c>
      <c r="M827" s="364">
        <f t="array" ref="M827">Профильные_системы[[#This Row],["0" НДС]]-Профильные_системы[[#This Row],["0" НДС]]*$N$1</f>
        <v>3021.31</v>
      </c>
      <c r="Q827">
        <f t="array" ref="Q827">Профильные_системы[[#This Row],[РРЦ Без НДС]]-Профильные_системы[[#This Row],[РРЦ Без НДС]]*$U$1</f>
        <v>3452.93</v>
      </c>
      <c r="R827">
        <f t="array" ref="R827">Профильные_системы[[#This Row],[РРЦ с НДС]]-Профильные_системы[[#This Row],[РРЦ с НДС]]*$U$1</f>
        <v>3625.5720000000001</v>
      </c>
      <c r="S827" s="1">
        <f t="array" ref="S827">Профильные_системы[[#This Row],["0" НДС]]-Профильные_системы[[#This Row],["0" НДС]]*$U$1</f>
        <v>3021.31</v>
      </c>
    </row>
    <row r="828" spans="1:19" x14ac:dyDescent="0.25">
      <c r="A828" s="1" t="s">
        <v>532</v>
      </c>
      <c r="B828" s="1" t="s">
        <v>34</v>
      </c>
      <c r="C828" s="1" t="s">
        <v>1318</v>
      </c>
      <c r="D828">
        <v>6994.45</v>
      </c>
      <c r="E828">
        <v>7344.1680000000006</v>
      </c>
      <c r="F828">
        <v>6120.14</v>
      </c>
      <c r="K828" s="364">
        <f t="array" ref="K828">Профильные_системы[[#This Row],[РРЦ Без НДС]]-Профильные_системы[[#This Row],[РРЦ Без НДС]]*$N$1</f>
        <v>6994.45</v>
      </c>
      <c r="L828" s="364">
        <f t="array" ref="L828">Профильные_системы[[#This Row],[РРЦ с НДС]]-Профильные_системы[[#This Row],[РРЦ с НДС]]*$N$1</f>
        <v>7344.1680000000006</v>
      </c>
      <c r="M828" s="364">
        <f t="array" ref="M828">Профильные_системы[[#This Row],["0" НДС]]-Профильные_системы[[#This Row],["0" НДС]]*$N$1</f>
        <v>6120.14</v>
      </c>
      <c r="Q828">
        <f t="array" ref="Q828">Профильные_системы[[#This Row],[РРЦ Без НДС]]-Профильные_системы[[#This Row],[РРЦ Без НДС]]*$U$1</f>
        <v>6994.45</v>
      </c>
      <c r="R828">
        <f t="array" ref="R828">Профильные_системы[[#This Row],[РРЦ с НДС]]-Профильные_системы[[#This Row],[РРЦ с НДС]]*$U$1</f>
        <v>7344.1680000000006</v>
      </c>
      <c r="S828" s="1">
        <f t="array" ref="S828">Профильные_системы[[#This Row],["0" НДС]]-Профильные_системы[[#This Row],["0" НДС]]*$U$1</f>
        <v>6120.14</v>
      </c>
    </row>
    <row r="829" spans="1:19" x14ac:dyDescent="0.25">
      <c r="A829" s="1" t="s">
        <v>581</v>
      </c>
      <c r="B829" s="1" t="s">
        <v>34</v>
      </c>
      <c r="C829" s="1" t="s">
        <v>1321</v>
      </c>
      <c r="D829">
        <v>2251.71</v>
      </c>
      <c r="E829">
        <v>2364.3000000000002</v>
      </c>
      <c r="F829">
        <v>1970.25</v>
      </c>
      <c r="K829" s="364">
        <f t="array" ref="K829">Профильные_системы[[#This Row],[РРЦ Без НДС]]-Профильные_системы[[#This Row],[РРЦ Без НДС]]*$N$1</f>
        <v>2251.71</v>
      </c>
      <c r="L829" s="364">
        <f t="array" ref="L829">Профильные_системы[[#This Row],[РРЦ с НДС]]-Профильные_системы[[#This Row],[РРЦ с НДС]]*$N$1</f>
        <v>2364.3000000000002</v>
      </c>
      <c r="M829" s="364">
        <f t="array" ref="M829">Профильные_системы[[#This Row],["0" НДС]]-Профильные_системы[[#This Row],["0" НДС]]*$N$1</f>
        <v>1970.25</v>
      </c>
      <c r="Q829">
        <f t="array" ref="Q829">Профильные_системы[[#This Row],[РРЦ Без НДС]]-Профильные_системы[[#This Row],[РРЦ Без НДС]]*$U$1</f>
        <v>2251.71</v>
      </c>
      <c r="R829">
        <f t="array" ref="R829">Профильные_системы[[#This Row],[РРЦ с НДС]]-Профильные_системы[[#This Row],[РРЦ с НДС]]*$U$1</f>
        <v>2364.3000000000002</v>
      </c>
      <c r="S829" s="1">
        <f t="array" ref="S829">Профильные_системы[[#This Row],["0" НДС]]-Профильные_системы[[#This Row],["0" НДС]]*$U$1</f>
        <v>1970.25</v>
      </c>
    </row>
    <row r="830" spans="1:19" x14ac:dyDescent="0.25">
      <c r="A830" s="1" t="s">
        <v>543</v>
      </c>
      <c r="B830" s="1" t="s">
        <v>34</v>
      </c>
      <c r="C830" s="1" t="s">
        <v>2146</v>
      </c>
      <c r="D830">
        <v>4500.87</v>
      </c>
      <c r="E830">
        <v>4725.9120000000003</v>
      </c>
      <c r="F830">
        <v>3938.26</v>
      </c>
      <c r="K830" s="364">
        <f t="array" ref="K830">Профильные_системы[[#This Row],[РРЦ Без НДС]]-Профильные_системы[[#This Row],[РРЦ Без НДС]]*$N$1</f>
        <v>4500.87</v>
      </c>
      <c r="L830" s="364">
        <f t="array" ref="L830">Профильные_системы[[#This Row],[РРЦ с НДС]]-Профильные_системы[[#This Row],[РРЦ с НДС]]*$N$1</f>
        <v>4725.9120000000003</v>
      </c>
      <c r="M830" s="364">
        <f t="array" ref="M830">Профильные_системы[[#This Row],["0" НДС]]-Профильные_системы[[#This Row],["0" НДС]]*$N$1</f>
        <v>3938.26</v>
      </c>
      <c r="Q830">
        <f t="array" ref="Q830">Профильные_системы[[#This Row],[РРЦ Без НДС]]-Профильные_системы[[#This Row],[РРЦ Без НДС]]*$U$1</f>
        <v>4500.87</v>
      </c>
      <c r="R830">
        <f t="array" ref="R830">Профильные_системы[[#This Row],[РРЦ с НДС]]-Профильные_системы[[#This Row],[РРЦ с НДС]]*$U$1</f>
        <v>4725.9120000000003</v>
      </c>
      <c r="S830" s="1">
        <f t="array" ref="S830">Профильные_системы[[#This Row],["0" НДС]]-Профильные_системы[[#This Row],["0" НДС]]*$U$1</f>
        <v>3938.26</v>
      </c>
    </row>
    <row r="831" spans="1:19" x14ac:dyDescent="0.25">
      <c r="A831" s="1" t="s">
        <v>544</v>
      </c>
      <c r="B831" s="1" t="s">
        <v>34</v>
      </c>
      <c r="C831" s="1" t="s">
        <v>2155</v>
      </c>
      <c r="D831">
        <v>5512.44</v>
      </c>
      <c r="E831">
        <v>5788.0680000000002</v>
      </c>
      <c r="F831">
        <v>4823.3900000000003</v>
      </c>
      <c r="K831" s="364">
        <f t="array" ref="K831">Профильные_системы[[#This Row],[РРЦ Без НДС]]-Профильные_системы[[#This Row],[РРЦ Без НДС]]*$N$1</f>
        <v>5512.44</v>
      </c>
      <c r="L831" s="364">
        <f t="array" ref="L831">Профильные_системы[[#This Row],[РРЦ с НДС]]-Профильные_системы[[#This Row],[РРЦ с НДС]]*$N$1</f>
        <v>5788.0680000000002</v>
      </c>
      <c r="M831" s="364">
        <f t="array" ref="M831">Профильные_системы[[#This Row],["0" НДС]]-Профильные_системы[[#This Row],["0" НДС]]*$N$1</f>
        <v>4823.3900000000003</v>
      </c>
      <c r="Q831">
        <f t="array" ref="Q831">Профильные_системы[[#This Row],[РРЦ Без НДС]]-Профильные_системы[[#This Row],[РРЦ Без НДС]]*$U$1</f>
        <v>5512.44</v>
      </c>
      <c r="R831">
        <f t="array" ref="R831">Профильные_системы[[#This Row],[РРЦ с НДС]]-Профильные_системы[[#This Row],[РРЦ с НДС]]*$U$1</f>
        <v>5788.0680000000002</v>
      </c>
      <c r="S831" s="1">
        <f t="array" ref="S831">Профильные_системы[[#This Row],["0" НДС]]-Профильные_системы[[#This Row],["0" НДС]]*$U$1</f>
        <v>4823.3900000000003</v>
      </c>
    </row>
    <row r="832" spans="1:19" x14ac:dyDescent="0.25">
      <c r="A832" s="1" t="s">
        <v>532</v>
      </c>
      <c r="B832" s="1" t="s">
        <v>18</v>
      </c>
      <c r="C832" s="1" t="s">
        <v>109</v>
      </c>
      <c r="D832">
        <v>6994.45</v>
      </c>
      <c r="E832">
        <v>7344.1680000000006</v>
      </c>
      <c r="F832">
        <v>6120.14</v>
      </c>
      <c r="K832" s="364">
        <f t="array" ref="K832">Профильные_системы[[#This Row],[РРЦ Без НДС]]-Профильные_системы[[#This Row],[РРЦ Без НДС]]*$N$1</f>
        <v>6994.45</v>
      </c>
      <c r="L832" s="364">
        <f t="array" ref="L832">Профильные_системы[[#This Row],[РРЦ с НДС]]-Профильные_системы[[#This Row],[РРЦ с НДС]]*$N$1</f>
        <v>7344.1680000000006</v>
      </c>
      <c r="M832" s="364">
        <f t="array" ref="M832">Профильные_системы[[#This Row],["0" НДС]]-Профильные_системы[[#This Row],["0" НДС]]*$N$1</f>
        <v>6120.14</v>
      </c>
      <c r="Q832">
        <f t="array" ref="Q832">Профильные_системы[[#This Row],[РРЦ Без НДС]]-Профильные_системы[[#This Row],[РРЦ Без НДС]]*$U$1</f>
        <v>6994.45</v>
      </c>
      <c r="R832">
        <f t="array" ref="R832">Профильные_системы[[#This Row],[РРЦ с НДС]]-Профильные_системы[[#This Row],[РРЦ с НДС]]*$U$1</f>
        <v>7344.1680000000006</v>
      </c>
      <c r="S832" s="1">
        <f t="array" ref="S832">Профильные_системы[[#This Row],["0" НДС]]-Профильные_системы[[#This Row],["0" НДС]]*$U$1</f>
        <v>6120.14</v>
      </c>
    </row>
    <row r="833" spans="1:19" x14ac:dyDescent="0.25">
      <c r="A833" s="1" t="s">
        <v>581</v>
      </c>
      <c r="B833" s="1" t="s">
        <v>18</v>
      </c>
      <c r="C833" s="1" t="s">
        <v>1399</v>
      </c>
      <c r="D833">
        <v>2251.71</v>
      </c>
      <c r="E833">
        <v>2364.3000000000002</v>
      </c>
      <c r="F833">
        <v>1970.25</v>
      </c>
      <c r="K833" s="364">
        <f t="array" ref="K833">Профильные_системы[[#This Row],[РРЦ Без НДС]]-Профильные_системы[[#This Row],[РРЦ Без НДС]]*$N$1</f>
        <v>2251.71</v>
      </c>
      <c r="L833" s="364">
        <f t="array" ref="L833">Профильные_системы[[#This Row],[РРЦ с НДС]]-Профильные_системы[[#This Row],[РРЦ с НДС]]*$N$1</f>
        <v>2364.3000000000002</v>
      </c>
      <c r="M833" s="364">
        <f t="array" ref="M833">Профильные_системы[[#This Row],["0" НДС]]-Профильные_системы[[#This Row],["0" НДС]]*$N$1</f>
        <v>1970.25</v>
      </c>
      <c r="Q833">
        <f t="array" ref="Q833">Профильные_системы[[#This Row],[РРЦ Без НДС]]-Профильные_системы[[#This Row],[РРЦ Без НДС]]*$U$1</f>
        <v>2251.71</v>
      </c>
      <c r="R833">
        <f t="array" ref="R833">Профильные_системы[[#This Row],[РРЦ с НДС]]-Профильные_системы[[#This Row],[РРЦ с НДС]]*$U$1</f>
        <v>2364.3000000000002</v>
      </c>
      <c r="S833" s="1">
        <f t="array" ref="S833">Профильные_системы[[#This Row],["0" НДС]]-Профильные_системы[[#This Row],["0" НДС]]*$U$1</f>
        <v>1970.25</v>
      </c>
    </row>
    <row r="834" spans="1:19" x14ac:dyDescent="0.25">
      <c r="A834" s="1" t="s">
        <v>533</v>
      </c>
      <c r="B834" s="1" t="s">
        <v>18</v>
      </c>
      <c r="C834" s="1" t="s">
        <v>534</v>
      </c>
      <c r="D834">
        <v>1515.05</v>
      </c>
      <c r="E834">
        <v>1590.8040000000001</v>
      </c>
      <c r="F834">
        <v>1325.67</v>
      </c>
      <c r="K834" s="364">
        <f t="array" ref="K834">Профильные_системы[[#This Row],[РРЦ Без НДС]]-Профильные_системы[[#This Row],[РРЦ Без НДС]]*$N$1</f>
        <v>1515.05</v>
      </c>
      <c r="L834" s="364">
        <f t="array" ref="L834">Профильные_системы[[#This Row],[РРЦ с НДС]]-Профильные_системы[[#This Row],[РРЦ с НДС]]*$N$1</f>
        <v>1590.8040000000001</v>
      </c>
      <c r="M834" s="364">
        <f t="array" ref="M834">Профильные_системы[[#This Row],["0" НДС]]-Профильные_системы[[#This Row],["0" НДС]]*$N$1</f>
        <v>1325.67</v>
      </c>
      <c r="Q834">
        <f t="array" ref="Q834">Профильные_системы[[#This Row],[РРЦ Без НДС]]-Профильные_системы[[#This Row],[РРЦ Без НДС]]*$U$1</f>
        <v>1515.05</v>
      </c>
      <c r="R834">
        <f t="array" ref="R834">Профильные_системы[[#This Row],[РРЦ с НДС]]-Профильные_системы[[#This Row],[РРЦ с НДС]]*$U$1</f>
        <v>1590.8040000000001</v>
      </c>
      <c r="S834" s="1">
        <f t="array" ref="S834">Профильные_системы[[#This Row],["0" НДС]]-Профильные_системы[[#This Row],["0" НДС]]*$U$1</f>
        <v>1325.67</v>
      </c>
    </row>
    <row r="835" spans="1:19" x14ac:dyDescent="0.25">
      <c r="A835" s="1" t="s">
        <v>543</v>
      </c>
      <c r="B835" s="1" t="s">
        <v>18</v>
      </c>
      <c r="C835" s="1" t="s">
        <v>1662</v>
      </c>
      <c r="D835">
        <v>4500.87</v>
      </c>
      <c r="E835">
        <v>4725.9120000000003</v>
      </c>
      <c r="F835">
        <v>3938.26</v>
      </c>
      <c r="K835" s="364">
        <f t="array" ref="K835">Профильные_системы[[#This Row],[РРЦ Без НДС]]-Профильные_системы[[#This Row],[РРЦ Без НДС]]*$N$1</f>
        <v>4500.87</v>
      </c>
      <c r="L835" s="364">
        <f t="array" ref="L835">Профильные_системы[[#This Row],[РРЦ с НДС]]-Профильные_системы[[#This Row],[РРЦ с НДС]]*$N$1</f>
        <v>4725.9120000000003</v>
      </c>
      <c r="M835" s="364">
        <f t="array" ref="M835">Профильные_системы[[#This Row],["0" НДС]]-Профильные_системы[[#This Row],["0" НДС]]*$N$1</f>
        <v>3938.26</v>
      </c>
      <c r="Q835">
        <f t="array" ref="Q835">Профильные_системы[[#This Row],[РРЦ Без НДС]]-Профильные_системы[[#This Row],[РРЦ Без НДС]]*$U$1</f>
        <v>4500.87</v>
      </c>
      <c r="R835">
        <f t="array" ref="R835">Профильные_системы[[#This Row],[РРЦ с НДС]]-Профильные_системы[[#This Row],[РРЦ с НДС]]*$U$1</f>
        <v>4725.9120000000003</v>
      </c>
      <c r="S835" s="1">
        <f t="array" ref="S835">Профильные_системы[[#This Row],["0" НДС]]-Профильные_системы[[#This Row],["0" НДС]]*$U$1</f>
        <v>3938.26</v>
      </c>
    </row>
    <row r="836" spans="1:19" x14ac:dyDescent="0.25">
      <c r="A836" s="1" t="s">
        <v>544</v>
      </c>
      <c r="B836" s="1" t="s">
        <v>18</v>
      </c>
      <c r="C836" s="1" t="s">
        <v>1704</v>
      </c>
      <c r="D836">
        <v>5512.44</v>
      </c>
      <c r="E836">
        <v>5788.0680000000002</v>
      </c>
      <c r="F836">
        <v>4823.3900000000003</v>
      </c>
      <c r="K836" s="364">
        <f t="array" ref="K836">Профильные_системы[[#This Row],[РРЦ Без НДС]]-Профильные_системы[[#This Row],[РРЦ Без НДС]]*$N$1</f>
        <v>5512.44</v>
      </c>
      <c r="L836" s="364">
        <f t="array" ref="L836">Профильные_системы[[#This Row],[РРЦ с НДС]]-Профильные_системы[[#This Row],[РРЦ с НДС]]*$N$1</f>
        <v>5788.0680000000002</v>
      </c>
      <c r="M836" s="364">
        <f t="array" ref="M836">Профильные_системы[[#This Row],["0" НДС]]-Профильные_системы[[#This Row],["0" НДС]]*$N$1</f>
        <v>4823.3900000000003</v>
      </c>
      <c r="Q836">
        <f t="array" ref="Q836">Профильные_системы[[#This Row],[РРЦ Без НДС]]-Профильные_системы[[#This Row],[РРЦ Без НДС]]*$U$1</f>
        <v>5512.44</v>
      </c>
      <c r="R836">
        <f t="array" ref="R836">Профильные_системы[[#This Row],[РРЦ с НДС]]-Профильные_системы[[#This Row],[РРЦ с НДС]]*$U$1</f>
        <v>5788.0680000000002</v>
      </c>
      <c r="S836" s="1">
        <f t="array" ref="S836">Профильные_системы[[#This Row],["0" НДС]]-Профильные_системы[[#This Row],["0" НДС]]*$U$1</f>
        <v>4823.3900000000003</v>
      </c>
    </row>
    <row r="837" spans="1:19" x14ac:dyDescent="0.25">
      <c r="A837" s="1" t="s">
        <v>537</v>
      </c>
      <c r="B837" s="1" t="s">
        <v>18</v>
      </c>
      <c r="C837" s="1" t="s">
        <v>538</v>
      </c>
      <c r="D837">
        <v>5031.88</v>
      </c>
      <c r="E837">
        <v>5283.48</v>
      </c>
      <c r="F837">
        <v>4402.8999999999996</v>
      </c>
      <c r="K837" s="364">
        <f t="array" ref="K837">Профильные_системы[[#This Row],[РРЦ Без НДС]]-Профильные_системы[[#This Row],[РРЦ Без НДС]]*$N$1</f>
        <v>5031.88</v>
      </c>
      <c r="L837" s="364">
        <f t="array" ref="L837">Профильные_системы[[#This Row],[РРЦ с НДС]]-Профильные_системы[[#This Row],[РРЦ с НДС]]*$N$1</f>
        <v>5283.48</v>
      </c>
      <c r="M837" s="364">
        <f t="array" ref="M837">Профильные_системы[[#This Row],["0" НДС]]-Профильные_системы[[#This Row],["0" НДС]]*$N$1</f>
        <v>4402.8999999999996</v>
      </c>
      <c r="Q837">
        <f t="array" ref="Q837">Профильные_системы[[#This Row],[РРЦ Без НДС]]-Профильные_системы[[#This Row],[РРЦ Без НДС]]*$U$1</f>
        <v>5031.88</v>
      </c>
      <c r="R837">
        <f t="array" ref="R837">Профильные_системы[[#This Row],[РРЦ с НДС]]-Профильные_системы[[#This Row],[РРЦ с НДС]]*$U$1</f>
        <v>5283.48</v>
      </c>
      <c r="S837" s="1">
        <f t="array" ref="S837">Профильные_системы[[#This Row],["0" НДС]]-Профильные_системы[[#This Row],["0" НДС]]*$U$1</f>
        <v>4402.8999999999996</v>
      </c>
    </row>
    <row r="838" spans="1:19" x14ac:dyDescent="0.25">
      <c r="A838" s="1" t="s">
        <v>532</v>
      </c>
      <c r="B838" s="1" t="s">
        <v>25</v>
      </c>
      <c r="C838" s="1" t="s">
        <v>106</v>
      </c>
      <c r="D838">
        <v>6994.45</v>
      </c>
      <c r="E838">
        <v>7344.1680000000006</v>
      </c>
      <c r="F838">
        <v>6120.14</v>
      </c>
      <c r="K838" s="364">
        <f t="array" ref="K838">Профильные_системы[[#This Row],[РРЦ Без НДС]]-Профильные_системы[[#This Row],[РРЦ Без НДС]]*$N$1</f>
        <v>6994.45</v>
      </c>
      <c r="L838" s="364">
        <f t="array" ref="L838">Профильные_системы[[#This Row],[РРЦ с НДС]]-Профильные_системы[[#This Row],[РРЦ с НДС]]*$N$1</f>
        <v>7344.1680000000006</v>
      </c>
      <c r="M838" s="364">
        <f t="array" ref="M838">Профильные_системы[[#This Row],["0" НДС]]-Профильные_системы[[#This Row],["0" НДС]]*$N$1</f>
        <v>6120.14</v>
      </c>
      <c r="Q838">
        <f t="array" ref="Q838">Профильные_системы[[#This Row],[РРЦ Без НДС]]-Профильные_системы[[#This Row],[РРЦ Без НДС]]*$U$1</f>
        <v>6994.45</v>
      </c>
      <c r="R838">
        <f t="array" ref="R838">Профильные_системы[[#This Row],[РРЦ с НДС]]-Профильные_системы[[#This Row],[РРЦ с НДС]]*$U$1</f>
        <v>7344.1680000000006</v>
      </c>
      <c r="S838" s="1">
        <f t="array" ref="S838">Профильные_системы[[#This Row],["0" НДС]]-Профильные_системы[[#This Row],["0" НДС]]*$U$1</f>
        <v>6120.14</v>
      </c>
    </row>
    <row r="839" spans="1:19" x14ac:dyDescent="0.25">
      <c r="A839" s="1" t="s">
        <v>581</v>
      </c>
      <c r="B839" s="1" t="s">
        <v>25</v>
      </c>
      <c r="C839" s="1" t="s">
        <v>1400</v>
      </c>
      <c r="D839">
        <v>2251.71</v>
      </c>
      <c r="E839">
        <v>2364.3000000000002</v>
      </c>
      <c r="F839">
        <v>1970.25</v>
      </c>
      <c r="K839" s="364">
        <f t="array" ref="K839">Профильные_системы[[#This Row],[РРЦ Без НДС]]-Профильные_системы[[#This Row],[РРЦ Без НДС]]*$N$1</f>
        <v>2251.71</v>
      </c>
      <c r="L839" s="364">
        <f t="array" ref="L839">Профильные_системы[[#This Row],[РРЦ с НДС]]-Профильные_системы[[#This Row],[РРЦ с НДС]]*$N$1</f>
        <v>2364.3000000000002</v>
      </c>
      <c r="M839" s="364">
        <f t="array" ref="M839">Профильные_системы[[#This Row],["0" НДС]]-Профильные_системы[[#This Row],["0" НДС]]*$N$1</f>
        <v>1970.25</v>
      </c>
      <c r="Q839">
        <f t="array" ref="Q839">Профильные_системы[[#This Row],[РРЦ Без НДС]]-Профильные_системы[[#This Row],[РРЦ Без НДС]]*$U$1</f>
        <v>2251.71</v>
      </c>
      <c r="R839">
        <f t="array" ref="R839">Профильные_системы[[#This Row],[РРЦ с НДС]]-Профильные_системы[[#This Row],[РРЦ с НДС]]*$U$1</f>
        <v>2364.3000000000002</v>
      </c>
      <c r="S839" s="1">
        <f t="array" ref="S839">Профильные_системы[[#This Row],["0" НДС]]-Профильные_системы[[#This Row],["0" НДС]]*$U$1</f>
        <v>1970.25</v>
      </c>
    </row>
    <row r="840" spans="1:19" x14ac:dyDescent="0.25">
      <c r="A840" s="1" t="s">
        <v>543</v>
      </c>
      <c r="B840" s="1" t="s">
        <v>25</v>
      </c>
      <c r="C840" s="1" t="s">
        <v>2144</v>
      </c>
      <c r="D840">
        <v>4500.87</v>
      </c>
      <c r="E840">
        <v>4725.9120000000003</v>
      </c>
      <c r="F840">
        <v>3938.26</v>
      </c>
      <c r="K840" s="364">
        <f t="array" ref="K840">Профильные_системы[[#This Row],[РРЦ Без НДС]]-Профильные_системы[[#This Row],[РРЦ Без НДС]]*$N$1</f>
        <v>4500.87</v>
      </c>
      <c r="L840" s="364">
        <f t="array" ref="L840">Профильные_системы[[#This Row],[РРЦ с НДС]]-Профильные_системы[[#This Row],[РРЦ с НДС]]*$N$1</f>
        <v>4725.9120000000003</v>
      </c>
      <c r="M840" s="364">
        <f t="array" ref="M840">Профильные_системы[[#This Row],["0" НДС]]-Профильные_системы[[#This Row],["0" НДС]]*$N$1</f>
        <v>3938.26</v>
      </c>
      <c r="Q840">
        <f t="array" ref="Q840">Профильные_системы[[#This Row],[РРЦ Без НДС]]-Профильные_системы[[#This Row],[РРЦ Без НДС]]*$U$1</f>
        <v>4500.87</v>
      </c>
      <c r="R840">
        <f t="array" ref="R840">Профильные_системы[[#This Row],[РРЦ с НДС]]-Профильные_системы[[#This Row],[РРЦ с НДС]]*$U$1</f>
        <v>4725.9120000000003</v>
      </c>
      <c r="S840" s="1">
        <f t="array" ref="S840">Профильные_системы[[#This Row],["0" НДС]]-Профильные_системы[[#This Row],["0" НДС]]*$U$1</f>
        <v>3938.26</v>
      </c>
    </row>
    <row r="841" spans="1:19" x14ac:dyDescent="0.25">
      <c r="A841" s="1" t="s">
        <v>544</v>
      </c>
      <c r="B841" s="1" t="s">
        <v>25</v>
      </c>
      <c r="C841" s="1" t="s">
        <v>2151</v>
      </c>
      <c r="D841">
        <v>5512.44</v>
      </c>
      <c r="E841">
        <v>5788.0680000000002</v>
      </c>
      <c r="F841">
        <v>4823.3900000000003</v>
      </c>
      <c r="K841" s="364">
        <f t="array" ref="K841">Профильные_системы[[#This Row],[РРЦ Без НДС]]-Профильные_системы[[#This Row],[РРЦ Без НДС]]*$N$1</f>
        <v>5512.44</v>
      </c>
      <c r="L841" s="364">
        <f t="array" ref="L841">Профильные_системы[[#This Row],[РРЦ с НДС]]-Профильные_системы[[#This Row],[РРЦ с НДС]]*$N$1</f>
        <v>5788.0680000000002</v>
      </c>
      <c r="M841" s="364">
        <f t="array" ref="M841">Профильные_системы[[#This Row],["0" НДС]]-Профильные_системы[[#This Row],["0" НДС]]*$N$1</f>
        <v>4823.3900000000003</v>
      </c>
      <c r="Q841">
        <f t="array" ref="Q841">Профильные_системы[[#This Row],[РРЦ Без НДС]]-Профильные_системы[[#This Row],[РРЦ Без НДС]]*$U$1</f>
        <v>5512.44</v>
      </c>
      <c r="R841">
        <f t="array" ref="R841">Профильные_системы[[#This Row],[РРЦ с НДС]]-Профильные_системы[[#This Row],[РРЦ с НДС]]*$U$1</f>
        <v>5788.0680000000002</v>
      </c>
      <c r="S841" s="1">
        <f t="array" ref="S841">Профильные_системы[[#This Row],["0" НДС]]-Профильные_системы[[#This Row],["0" НДС]]*$U$1</f>
        <v>4823.3900000000003</v>
      </c>
    </row>
    <row r="842" spans="1:19" x14ac:dyDescent="0.25">
      <c r="A842" s="1" t="s">
        <v>537</v>
      </c>
      <c r="B842" s="1" t="s">
        <v>25</v>
      </c>
      <c r="C842" s="1" t="s">
        <v>539</v>
      </c>
      <c r="D842">
        <v>5031.88</v>
      </c>
      <c r="E842">
        <v>5283.48</v>
      </c>
      <c r="F842">
        <v>4402.8999999999996</v>
      </c>
      <c r="K842" s="364">
        <f t="array" ref="K842">Профильные_системы[[#This Row],[РРЦ Без НДС]]-Профильные_системы[[#This Row],[РРЦ Без НДС]]*$N$1</f>
        <v>5031.88</v>
      </c>
      <c r="L842" s="364">
        <f t="array" ref="L842">Профильные_системы[[#This Row],[РРЦ с НДС]]-Профильные_системы[[#This Row],[РРЦ с НДС]]*$N$1</f>
        <v>5283.48</v>
      </c>
      <c r="M842" s="364">
        <f t="array" ref="M842">Профильные_системы[[#This Row],["0" НДС]]-Профильные_системы[[#This Row],["0" НДС]]*$N$1</f>
        <v>4402.8999999999996</v>
      </c>
      <c r="Q842">
        <f t="array" ref="Q842">Профильные_системы[[#This Row],[РРЦ Без НДС]]-Профильные_системы[[#This Row],[РРЦ Без НДС]]*$U$1</f>
        <v>5031.88</v>
      </c>
      <c r="R842">
        <f t="array" ref="R842">Профильные_системы[[#This Row],[РРЦ с НДС]]-Профильные_системы[[#This Row],[РРЦ с НДС]]*$U$1</f>
        <v>5283.48</v>
      </c>
      <c r="S842" s="1">
        <f t="array" ref="S842">Профильные_системы[[#This Row],["0" НДС]]-Профильные_системы[[#This Row],["0" НДС]]*$U$1</f>
        <v>4402.8999999999996</v>
      </c>
    </row>
    <row r="843" spans="1:19" x14ac:dyDescent="0.25">
      <c r="A843" s="1" t="s">
        <v>532</v>
      </c>
      <c r="B843" s="1" t="s">
        <v>19</v>
      </c>
      <c r="C843" s="1" t="s">
        <v>107</v>
      </c>
      <c r="D843">
        <v>6994.45</v>
      </c>
      <c r="E843">
        <v>7344.1680000000006</v>
      </c>
      <c r="F843">
        <v>6120.14</v>
      </c>
      <c r="K843" s="364">
        <f t="array" ref="K843">Профильные_системы[[#This Row],[РРЦ Без НДС]]-Профильные_системы[[#This Row],[РРЦ Без НДС]]*$N$1</f>
        <v>6994.45</v>
      </c>
      <c r="L843" s="364">
        <f t="array" ref="L843">Профильные_системы[[#This Row],[РРЦ с НДС]]-Профильные_системы[[#This Row],[РРЦ с НДС]]*$N$1</f>
        <v>7344.1680000000006</v>
      </c>
      <c r="M843" s="364">
        <f t="array" ref="M843">Профильные_системы[[#This Row],["0" НДС]]-Профильные_системы[[#This Row],["0" НДС]]*$N$1</f>
        <v>6120.14</v>
      </c>
      <c r="Q843">
        <f t="array" ref="Q843">Профильные_системы[[#This Row],[РРЦ Без НДС]]-Профильные_системы[[#This Row],[РРЦ Без НДС]]*$U$1</f>
        <v>6994.45</v>
      </c>
      <c r="R843">
        <f t="array" ref="R843">Профильные_системы[[#This Row],[РРЦ с НДС]]-Профильные_системы[[#This Row],[РРЦ с НДС]]*$U$1</f>
        <v>7344.1680000000006</v>
      </c>
      <c r="S843" s="1">
        <f t="array" ref="S843">Профильные_системы[[#This Row],["0" НДС]]-Профильные_системы[[#This Row],["0" НДС]]*$U$1</f>
        <v>6120.14</v>
      </c>
    </row>
    <row r="844" spans="1:19" x14ac:dyDescent="0.25">
      <c r="A844" s="1" t="s">
        <v>581</v>
      </c>
      <c r="B844" s="1" t="s">
        <v>19</v>
      </c>
      <c r="C844" s="1" t="s">
        <v>1401</v>
      </c>
      <c r="D844">
        <v>2251.71</v>
      </c>
      <c r="E844">
        <v>2364.3000000000002</v>
      </c>
      <c r="F844">
        <v>1970.25</v>
      </c>
      <c r="K844" s="364">
        <f t="array" ref="K844">Профильные_системы[[#This Row],[РРЦ Без НДС]]-Профильные_системы[[#This Row],[РРЦ Без НДС]]*$N$1</f>
        <v>2251.71</v>
      </c>
      <c r="L844" s="364">
        <f t="array" ref="L844">Профильные_системы[[#This Row],[РРЦ с НДС]]-Профильные_системы[[#This Row],[РРЦ с НДС]]*$N$1</f>
        <v>2364.3000000000002</v>
      </c>
      <c r="M844" s="364">
        <f t="array" ref="M844">Профильные_системы[[#This Row],["0" НДС]]-Профильные_системы[[#This Row],["0" НДС]]*$N$1</f>
        <v>1970.25</v>
      </c>
      <c r="Q844">
        <f t="array" ref="Q844">Профильные_системы[[#This Row],[РРЦ Без НДС]]-Профильные_системы[[#This Row],[РРЦ Без НДС]]*$U$1</f>
        <v>2251.71</v>
      </c>
      <c r="R844">
        <f t="array" ref="R844">Профильные_системы[[#This Row],[РРЦ с НДС]]-Профильные_системы[[#This Row],[РРЦ с НДС]]*$U$1</f>
        <v>2364.3000000000002</v>
      </c>
      <c r="S844" s="1">
        <f t="array" ref="S844">Профильные_системы[[#This Row],["0" НДС]]-Профильные_системы[[#This Row],["0" НДС]]*$U$1</f>
        <v>1970.25</v>
      </c>
    </row>
    <row r="845" spans="1:19" x14ac:dyDescent="0.25">
      <c r="A845" s="1" t="s">
        <v>543</v>
      </c>
      <c r="B845" s="1" t="s">
        <v>19</v>
      </c>
      <c r="C845" s="1" t="s">
        <v>1663</v>
      </c>
      <c r="D845">
        <v>4500.87</v>
      </c>
      <c r="E845">
        <v>4725.9120000000003</v>
      </c>
      <c r="F845">
        <v>3938.26</v>
      </c>
      <c r="K845" s="364">
        <f t="array" ref="K845">Профильные_системы[[#This Row],[РРЦ Без НДС]]-Профильные_системы[[#This Row],[РРЦ Без НДС]]*$N$1</f>
        <v>4500.87</v>
      </c>
      <c r="L845" s="364">
        <f t="array" ref="L845">Профильные_системы[[#This Row],[РРЦ с НДС]]-Профильные_системы[[#This Row],[РРЦ с НДС]]*$N$1</f>
        <v>4725.9120000000003</v>
      </c>
      <c r="M845" s="364">
        <f t="array" ref="M845">Профильные_системы[[#This Row],["0" НДС]]-Профильные_системы[[#This Row],["0" НДС]]*$N$1</f>
        <v>3938.26</v>
      </c>
      <c r="Q845">
        <f t="array" ref="Q845">Профильные_системы[[#This Row],[РРЦ Без НДС]]-Профильные_системы[[#This Row],[РРЦ Без НДС]]*$U$1</f>
        <v>4500.87</v>
      </c>
      <c r="R845">
        <f t="array" ref="R845">Профильные_системы[[#This Row],[РРЦ с НДС]]-Профильные_системы[[#This Row],[РРЦ с НДС]]*$U$1</f>
        <v>4725.9120000000003</v>
      </c>
      <c r="S845" s="1">
        <f t="array" ref="S845">Профильные_системы[[#This Row],["0" НДС]]-Профильные_системы[[#This Row],["0" НДС]]*$U$1</f>
        <v>3938.26</v>
      </c>
    </row>
    <row r="846" spans="1:19" x14ac:dyDescent="0.25">
      <c r="A846" s="1" t="s">
        <v>544</v>
      </c>
      <c r="B846" s="1" t="s">
        <v>19</v>
      </c>
      <c r="C846" s="1" t="s">
        <v>2152</v>
      </c>
      <c r="D846">
        <v>5512.44</v>
      </c>
      <c r="E846">
        <v>5788.0680000000002</v>
      </c>
      <c r="F846">
        <v>4823.3900000000003</v>
      </c>
      <c r="K846" s="364">
        <f t="array" ref="K846">Профильные_системы[[#This Row],[РРЦ Без НДС]]-Профильные_системы[[#This Row],[РРЦ Без НДС]]*$N$1</f>
        <v>5512.44</v>
      </c>
      <c r="L846" s="364">
        <f t="array" ref="L846">Профильные_системы[[#This Row],[РРЦ с НДС]]-Профильные_системы[[#This Row],[РРЦ с НДС]]*$N$1</f>
        <v>5788.0680000000002</v>
      </c>
      <c r="M846" s="364">
        <f t="array" ref="M846">Профильные_системы[[#This Row],["0" НДС]]-Профильные_системы[[#This Row],["0" НДС]]*$N$1</f>
        <v>4823.3900000000003</v>
      </c>
      <c r="Q846">
        <f t="array" ref="Q846">Профильные_системы[[#This Row],[РРЦ Без НДС]]-Профильные_системы[[#This Row],[РРЦ Без НДС]]*$U$1</f>
        <v>5512.44</v>
      </c>
      <c r="R846">
        <f t="array" ref="R846">Профильные_системы[[#This Row],[РРЦ с НДС]]-Профильные_системы[[#This Row],[РРЦ с НДС]]*$U$1</f>
        <v>5788.0680000000002</v>
      </c>
      <c r="S846" s="1">
        <f t="array" ref="S846">Профильные_системы[[#This Row],["0" НДС]]-Профильные_системы[[#This Row],["0" НДС]]*$U$1</f>
        <v>4823.3900000000003</v>
      </c>
    </row>
    <row r="847" spans="1:19" x14ac:dyDescent="0.25">
      <c r="A847" s="1" t="s">
        <v>537</v>
      </c>
      <c r="B847" s="1" t="s">
        <v>19</v>
      </c>
      <c r="C847" s="1" t="s">
        <v>540</v>
      </c>
      <c r="D847">
        <v>5031.88</v>
      </c>
      <c r="E847">
        <v>5283.48</v>
      </c>
      <c r="F847">
        <v>4402.8999999999996</v>
      </c>
      <c r="K847" s="364">
        <f t="array" ref="K847">Профильные_системы[[#This Row],[РРЦ Без НДС]]-Профильные_системы[[#This Row],[РРЦ Без НДС]]*$N$1</f>
        <v>5031.88</v>
      </c>
      <c r="L847" s="364">
        <f t="array" ref="L847">Профильные_системы[[#This Row],[РРЦ с НДС]]-Профильные_системы[[#This Row],[РРЦ с НДС]]*$N$1</f>
        <v>5283.48</v>
      </c>
      <c r="M847" s="364">
        <f t="array" ref="M847">Профильные_системы[[#This Row],["0" НДС]]-Профильные_системы[[#This Row],["0" НДС]]*$N$1</f>
        <v>4402.8999999999996</v>
      </c>
      <c r="Q847">
        <f t="array" ref="Q847">Профильные_системы[[#This Row],[РРЦ Без НДС]]-Профильные_системы[[#This Row],[РРЦ Без НДС]]*$U$1</f>
        <v>5031.88</v>
      </c>
      <c r="R847">
        <f t="array" ref="R847">Профильные_системы[[#This Row],[РРЦ с НДС]]-Профильные_системы[[#This Row],[РРЦ с НДС]]*$U$1</f>
        <v>5283.48</v>
      </c>
      <c r="S847" s="1">
        <f t="array" ref="S847">Профильные_системы[[#This Row],["0" НДС]]-Профильные_системы[[#This Row],["0" НДС]]*$U$1</f>
        <v>4402.8999999999996</v>
      </c>
    </row>
    <row r="848" spans="1:19" x14ac:dyDescent="0.25">
      <c r="A848" s="1" t="s">
        <v>532</v>
      </c>
      <c r="B848" s="1" t="s">
        <v>20</v>
      </c>
      <c r="C848" s="1" t="s">
        <v>2140</v>
      </c>
      <c r="D848">
        <v>6295.01</v>
      </c>
      <c r="E848">
        <v>6609.7560000000003</v>
      </c>
      <c r="F848">
        <v>5508.13</v>
      </c>
      <c r="K848" s="364">
        <f t="array" ref="K848">Профильные_системы[[#This Row],[РРЦ Без НДС]]-Профильные_системы[[#This Row],[РРЦ Без НДС]]*$N$1</f>
        <v>6295.01</v>
      </c>
      <c r="L848" s="364">
        <f t="array" ref="L848">Профильные_системы[[#This Row],[РРЦ с НДС]]-Профильные_системы[[#This Row],[РРЦ с НДС]]*$N$1</f>
        <v>6609.7560000000003</v>
      </c>
      <c r="M848" s="364">
        <f t="array" ref="M848">Профильные_системы[[#This Row],["0" НДС]]-Профильные_системы[[#This Row],["0" НДС]]*$N$1</f>
        <v>5508.13</v>
      </c>
      <c r="Q848">
        <f t="array" ref="Q848">Профильные_системы[[#This Row],[РРЦ Без НДС]]-Профильные_системы[[#This Row],[РРЦ Без НДС]]*$U$1</f>
        <v>6295.01</v>
      </c>
      <c r="R848">
        <f t="array" ref="R848">Профильные_системы[[#This Row],[РРЦ с НДС]]-Профильные_системы[[#This Row],[РРЦ с НДС]]*$U$1</f>
        <v>6609.7560000000003</v>
      </c>
      <c r="S848" s="1">
        <f t="array" ref="S848">Профильные_системы[[#This Row],["0" НДС]]-Профильные_системы[[#This Row],["0" НДС]]*$U$1</f>
        <v>5508.13</v>
      </c>
    </row>
    <row r="849" spans="1:19" x14ac:dyDescent="0.25">
      <c r="A849" s="1" t="s">
        <v>581</v>
      </c>
      <c r="B849" s="1" t="s">
        <v>20</v>
      </c>
      <c r="C849" s="1" t="s">
        <v>2142</v>
      </c>
      <c r="D849">
        <v>2026.54</v>
      </c>
      <c r="E849">
        <v>2127.864</v>
      </c>
      <c r="F849">
        <v>1773.22</v>
      </c>
      <c r="K849" s="364">
        <f t="array" ref="K849">Профильные_системы[[#This Row],[РРЦ Без НДС]]-Профильные_системы[[#This Row],[РРЦ Без НДС]]*$N$1</f>
        <v>2026.54</v>
      </c>
      <c r="L849" s="364">
        <f t="array" ref="L849">Профильные_системы[[#This Row],[РРЦ с НДС]]-Профильные_системы[[#This Row],[РРЦ с НДС]]*$N$1</f>
        <v>2127.864</v>
      </c>
      <c r="M849" s="364">
        <f t="array" ref="M849">Профильные_системы[[#This Row],["0" НДС]]-Профильные_системы[[#This Row],["0" НДС]]*$N$1</f>
        <v>1773.22</v>
      </c>
      <c r="Q849">
        <f t="array" ref="Q849">Профильные_системы[[#This Row],[РРЦ Без НДС]]-Профильные_системы[[#This Row],[РРЦ Без НДС]]*$U$1</f>
        <v>2026.54</v>
      </c>
      <c r="R849">
        <f t="array" ref="R849">Профильные_системы[[#This Row],[РРЦ с НДС]]-Профильные_системы[[#This Row],[РРЦ с НДС]]*$U$1</f>
        <v>2127.864</v>
      </c>
      <c r="S849" s="1">
        <f t="array" ref="S849">Профильные_системы[[#This Row],["0" НДС]]-Профильные_системы[[#This Row],["0" НДС]]*$U$1</f>
        <v>1773.22</v>
      </c>
    </row>
    <row r="850" spans="1:19" x14ac:dyDescent="0.25">
      <c r="A850" s="1" t="s">
        <v>543</v>
      </c>
      <c r="B850" s="1" t="s">
        <v>20</v>
      </c>
      <c r="C850" s="1" t="s">
        <v>2148</v>
      </c>
      <c r="D850">
        <v>4050.78</v>
      </c>
      <c r="E850">
        <v>4253.3159999999998</v>
      </c>
      <c r="F850">
        <v>3544.43</v>
      </c>
      <c r="K850" s="364">
        <f t="array" ref="K850">Профильные_системы[[#This Row],[РРЦ Без НДС]]-Профильные_системы[[#This Row],[РРЦ Без НДС]]*$N$1</f>
        <v>4050.78</v>
      </c>
      <c r="L850" s="364">
        <f t="array" ref="L850">Профильные_системы[[#This Row],[РРЦ с НДС]]-Профильные_системы[[#This Row],[РРЦ с НДС]]*$N$1</f>
        <v>4253.3159999999998</v>
      </c>
      <c r="M850" s="364">
        <f t="array" ref="M850">Профильные_системы[[#This Row],["0" НДС]]-Профильные_системы[[#This Row],["0" НДС]]*$N$1</f>
        <v>3544.43</v>
      </c>
      <c r="Q850">
        <f t="array" ref="Q850">Профильные_системы[[#This Row],[РРЦ Без НДС]]-Профильные_системы[[#This Row],[РРЦ Без НДС]]*$U$1</f>
        <v>4050.78</v>
      </c>
      <c r="R850">
        <f t="array" ref="R850">Профильные_системы[[#This Row],[РРЦ с НДС]]-Профильные_системы[[#This Row],[РРЦ с НДС]]*$U$1</f>
        <v>4253.3159999999998</v>
      </c>
      <c r="S850" s="1">
        <f t="array" ref="S850">Профильные_системы[[#This Row],["0" НДС]]-Профильные_системы[[#This Row],["0" НДС]]*$U$1</f>
        <v>3544.43</v>
      </c>
    </row>
    <row r="851" spans="1:19" x14ac:dyDescent="0.25">
      <c r="A851" s="1" t="s">
        <v>544</v>
      </c>
      <c r="B851" s="1" t="s">
        <v>20</v>
      </c>
      <c r="C851" s="1" t="s">
        <v>2157</v>
      </c>
      <c r="D851">
        <v>4961.2</v>
      </c>
      <c r="E851">
        <v>5209.26</v>
      </c>
      <c r="F851">
        <v>4341.05</v>
      </c>
      <c r="K851" s="364">
        <f t="array" ref="K851">Профильные_системы[[#This Row],[РРЦ Без НДС]]-Профильные_системы[[#This Row],[РРЦ Без НДС]]*$N$1</f>
        <v>4961.2</v>
      </c>
      <c r="L851" s="364">
        <f t="array" ref="L851">Профильные_системы[[#This Row],[РРЦ с НДС]]-Профильные_системы[[#This Row],[РРЦ с НДС]]*$N$1</f>
        <v>5209.26</v>
      </c>
      <c r="M851" s="364">
        <f t="array" ref="M851">Профильные_системы[[#This Row],["0" НДС]]-Профильные_системы[[#This Row],["0" НДС]]*$N$1</f>
        <v>4341.05</v>
      </c>
      <c r="Q851">
        <f t="array" ref="Q851">Профильные_системы[[#This Row],[РРЦ Без НДС]]-Профильные_системы[[#This Row],[РРЦ Без НДС]]*$U$1</f>
        <v>4961.2</v>
      </c>
      <c r="R851">
        <f t="array" ref="R851">Профильные_системы[[#This Row],[РРЦ с НДС]]-Профильные_системы[[#This Row],[РРЦ с НДС]]*$U$1</f>
        <v>5209.26</v>
      </c>
      <c r="S851" s="1">
        <f t="array" ref="S851">Профильные_системы[[#This Row],["0" НДС]]-Профильные_системы[[#This Row],["0" НДС]]*$U$1</f>
        <v>4341.05</v>
      </c>
    </row>
    <row r="852" spans="1:19" x14ac:dyDescent="0.25">
      <c r="A852" s="1" t="s">
        <v>532</v>
      </c>
      <c r="B852" s="1" t="s">
        <v>22</v>
      </c>
      <c r="C852" s="1" t="s">
        <v>2141</v>
      </c>
      <c r="D852">
        <v>6295.01</v>
      </c>
      <c r="E852">
        <v>6609.7560000000003</v>
      </c>
      <c r="F852">
        <v>5508.13</v>
      </c>
      <c r="K852" s="364">
        <f t="array" ref="K852">Профильные_системы[[#This Row],[РРЦ Без НДС]]-Профильные_системы[[#This Row],[РРЦ Без НДС]]*$N$1</f>
        <v>6295.01</v>
      </c>
      <c r="L852" s="364">
        <f t="array" ref="L852">Профильные_системы[[#This Row],[РРЦ с НДС]]-Профильные_системы[[#This Row],[РРЦ с НДС]]*$N$1</f>
        <v>6609.7560000000003</v>
      </c>
      <c r="M852" s="364">
        <f t="array" ref="M852">Профильные_системы[[#This Row],["0" НДС]]-Профильные_системы[[#This Row],["0" НДС]]*$N$1</f>
        <v>5508.13</v>
      </c>
      <c r="Q852">
        <f t="array" ref="Q852">Профильные_системы[[#This Row],[РРЦ Без НДС]]-Профильные_системы[[#This Row],[РРЦ Без НДС]]*$U$1</f>
        <v>6295.01</v>
      </c>
      <c r="R852">
        <f t="array" ref="R852">Профильные_системы[[#This Row],[РРЦ с НДС]]-Профильные_системы[[#This Row],[РРЦ с НДС]]*$U$1</f>
        <v>6609.7560000000003</v>
      </c>
      <c r="S852" s="1">
        <f t="array" ref="S852">Профильные_системы[[#This Row],["0" НДС]]-Профильные_системы[[#This Row],["0" НДС]]*$U$1</f>
        <v>5508.13</v>
      </c>
    </row>
    <row r="853" spans="1:19" x14ac:dyDescent="0.25">
      <c r="A853" s="1" t="s">
        <v>581</v>
      </c>
      <c r="B853" s="1" t="s">
        <v>22</v>
      </c>
      <c r="C853" s="1" t="s">
        <v>2143</v>
      </c>
      <c r="D853">
        <v>2026.54</v>
      </c>
      <c r="E853">
        <v>2127.864</v>
      </c>
      <c r="F853">
        <v>1773.22</v>
      </c>
      <c r="K853" s="364">
        <f t="array" ref="K853">Профильные_системы[[#This Row],[РРЦ Без НДС]]-Профильные_системы[[#This Row],[РРЦ Без НДС]]*$N$1</f>
        <v>2026.54</v>
      </c>
      <c r="L853" s="364">
        <f t="array" ref="L853">Профильные_системы[[#This Row],[РРЦ с НДС]]-Профильные_системы[[#This Row],[РРЦ с НДС]]*$N$1</f>
        <v>2127.864</v>
      </c>
      <c r="M853" s="364">
        <f t="array" ref="M853">Профильные_системы[[#This Row],["0" НДС]]-Профильные_системы[[#This Row],["0" НДС]]*$N$1</f>
        <v>1773.22</v>
      </c>
      <c r="Q853">
        <f t="array" ref="Q853">Профильные_системы[[#This Row],[РРЦ Без НДС]]-Профильные_системы[[#This Row],[РРЦ Без НДС]]*$U$1</f>
        <v>2026.54</v>
      </c>
      <c r="R853">
        <f t="array" ref="R853">Профильные_системы[[#This Row],[РРЦ с НДС]]-Профильные_системы[[#This Row],[РРЦ с НДС]]*$U$1</f>
        <v>2127.864</v>
      </c>
      <c r="S853" s="1">
        <f t="array" ref="S853">Профильные_системы[[#This Row],["0" НДС]]-Профильные_системы[[#This Row],["0" НДС]]*$U$1</f>
        <v>1773.22</v>
      </c>
    </row>
    <row r="854" spans="1:19" x14ac:dyDescent="0.25">
      <c r="A854" s="1" t="s">
        <v>543</v>
      </c>
      <c r="B854" s="1" t="s">
        <v>22</v>
      </c>
      <c r="C854" s="1" t="s">
        <v>2149</v>
      </c>
      <c r="D854">
        <v>4050.78</v>
      </c>
      <c r="E854">
        <v>4253.3159999999998</v>
      </c>
      <c r="F854">
        <v>3544.43</v>
      </c>
      <c r="K854" s="364">
        <f t="array" ref="K854">Профильные_системы[[#This Row],[РРЦ Без НДС]]-Профильные_системы[[#This Row],[РРЦ Без НДС]]*$N$1</f>
        <v>4050.78</v>
      </c>
      <c r="L854" s="364">
        <f t="array" ref="L854">Профильные_системы[[#This Row],[РРЦ с НДС]]-Профильные_системы[[#This Row],[РРЦ с НДС]]*$N$1</f>
        <v>4253.3159999999998</v>
      </c>
      <c r="M854" s="364">
        <f t="array" ref="M854">Профильные_системы[[#This Row],["0" НДС]]-Профильные_системы[[#This Row],["0" НДС]]*$N$1</f>
        <v>3544.43</v>
      </c>
      <c r="Q854">
        <f t="array" ref="Q854">Профильные_системы[[#This Row],[РРЦ Без НДС]]-Профильные_системы[[#This Row],[РРЦ Без НДС]]*$U$1</f>
        <v>4050.78</v>
      </c>
      <c r="R854">
        <f t="array" ref="R854">Профильные_системы[[#This Row],[РРЦ с НДС]]-Профильные_системы[[#This Row],[РРЦ с НДС]]*$U$1</f>
        <v>4253.3159999999998</v>
      </c>
      <c r="S854" s="1">
        <f t="array" ref="S854">Профильные_системы[[#This Row],["0" НДС]]-Профильные_системы[[#This Row],["0" НДС]]*$U$1</f>
        <v>3544.43</v>
      </c>
    </row>
    <row r="855" spans="1:19" x14ac:dyDescent="0.25">
      <c r="A855" s="1" t="s">
        <v>544</v>
      </c>
      <c r="B855" s="1" t="s">
        <v>22</v>
      </c>
      <c r="C855" s="1" t="s">
        <v>2158</v>
      </c>
      <c r="D855">
        <v>4961.2</v>
      </c>
      <c r="E855">
        <v>5209.26</v>
      </c>
      <c r="F855">
        <v>4341.05</v>
      </c>
      <c r="K855" s="364">
        <f t="array" ref="K855">Профильные_системы[[#This Row],[РРЦ Без НДС]]-Профильные_системы[[#This Row],[РРЦ Без НДС]]*$N$1</f>
        <v>4961.2</v>
      </c>
      <c r="L855" s="364">
        <f t="array" ref="L855">Профильные_системы[[#This Row],[РРЦ с НДС]]-Профильные_системы[[#This Row],[РРЦ с НДС]]*$N$1</f>
        <v>5209.26</v>
      </c>
      <c r="M855" s="364">
        <f t="array" ref="M855">Профильные_системы[[#This Row],["0" НДС]]-Профильные_системы[[#This Row],["0" НДС]]*$N$1</f>
        <v>4341.05</v>
      </c>
      <c r="Q855">
        <f t="array" ref="Q855">Профильные_системы[[#This Row],[РРЦ Без НДС]]-Профильные_системы[[#This Row],[РРЦ Без НДС]]*$U$1</f>
        <v>4961.2</v>
      </c>
      <c r="R855">
        <f t="array" ref="R855">Профильные_системы[[#This Row],[РРЦ с НДС]]-Профильные_системы[[#This Row],[РРЦ с НДС]]*$U$1</f>
        <v>5209.26</v>
      </c>
      <c r="S855" s="1">
        <f t="array" ref="S855">Профильные_системы[[#This Row],["0" НДС]]-Профильные_системы[[#This Row],["0" НДС]]*$U$1</f>
        <v>4341.05</v>
      </c>
    </row>
    <row r="856" spans="1:19" x14ac:dyDescent="0.25">
      <c r="A856" s="1" t="s">
        <v>532</v>
      </c>
      <c r="B856" s="1" t="s">
        <v>16</v>
      </c>
      <c r="C856" s="1" t="s">
        <v>1586</v>
      </c>
      <c r="D856">
        <v>6994.45</v>
      </c>
      <c r="E856">
        <v>7344.1680000000006</v>
      </c>
      <c r="F856">
        <v>6120.14</v>
      </c>
      <c r="K856" s="364">
        <f t="array" ref="K856">Профильные_системы[[#This Row],[РРЦ Без НДС]]-Профильные_системы[[#This Row],[РРЦ Без НДС]]*$N$1</f>
        <v>6994.45</v>
      </c>
      <c r="L856" s="364">
        <f t="array" ref="L856">Профильные_системы[[#This Row],[РРЦ с НДС]]-Профильные_системы[[#This Row],[РРЦ с НДС]]*$N$1</f>
        <v>7344.1680000000006</v>
      </c>
      <c r="M856" s="364">
        <f t="array" ref="M856">Профильные_системы[[#This Row],["0" НДС]]-Профильные_системы[[#This Row],["0" НДС]]*$N$1</f>
        <v>6120.14</v>
      </c>
      <c r="Q856">
        <f t="array" ref="Q856">Профильные_системы[[#This Row],[РРЦ Без НДС]]-Профильные_системы[[#This Row],[РРЦ Без НДС]]*$U$1</f>
        <v>6994.45</v>
      </c>
      <c r="R856">
        <f t="array" ref="R856">Профильные_системы[[#This Row],[РРЦ с НДС]]-Профильные_системы[[#This Row],[РРЦ с НДС]]*$U$1</f>
        <v>7344.1680000000006</v>
      </c>
      <c r="S856" s="1">
        <f t="array" ref="S856">Профильные_системы[[#This Row],["0" НДС]]-Профильные_системы[[#This Row],["0" НДС]]*$U$1</f>
        <v>6120.14</v>
      </c>
    </row>
    <row r="857" spans="1:19" x14ac:dyDescent="0.25">
      <c r="A857" s="1" t="s">
        <v>581</v>
      </c>
      <c r="B857" s="1" t="s">
        <v>16</v>
      </c>
      <c r="C857" s="1" t="s">
        <v>1587</v>
      </c>
      <c r="D857">
        <v>2251.71</v>
      </c>
      <c r="E857">
        <v>2364.3000000000002</v>
      </c>
      <c r="F857">
        <v>1970.25</v>
      </c>
      <c r="K857" s="364">
        <f t="array" ref="K857">Профильные_системы[[#This Row],[РРЦ Без НДС]]-Профильные_системы[[#This Row],[РРЦ Без НДС]]*$N$1</f>
        <v>2251.71</v>
      </c>
      <c r="L857" s="364">
        <f t="array" ref="L857">Профильные_системы[[#This Row],[РРЦ с НДС]]-Профильные_системы[[#This Row],[РРЦ с НДС]]*$N$1</f>
        <v>2364.3000000000002</v>
      </c>
      <c r="M857" s="364">
        <f t="array" ref="M857">Профильные_системы[[#This Row],["0" НДС]]-Профильные_системы[[#This Row],["0" НДС]]*$N$1</f>
        <v>1970.25</v>
      </c>
      <c r="Q857">
        <f t="array" ref="Q857">Профильные_системы[[#This Row],[РРЦ Без НДС]]-Профильные_системы[[#This Row],[РРЦ Без НДС]]*$U$1</f>
        <v>2251.71</v>
      </c>
      <c r="R857">
        <f t="array" ref="R857">Профильные_системы[[#This Row],[РРЦ с НДС]]-Профильные_системы[[#This Row],[РРЦ с НДС]]*$U$1</f>
        <v>2364.3000000000002</v>
      </c>
      <c r="S857" s="1">
        <f t="array" ref="S857">Профильные_системы[[#This Row],["0" НДС]]-Профильные_системы[[#This Row],["0" НДС]]*$U$1</f>
        <v>1970.25</v>
      </c>
    </row>
    <row r="858" spans="1:19" x14ac:dyDescent="0.25">
      <c r="A858" s="1" t="s">
        <v>543</v>
      </c>
      <c r="B858" s="1" t="s">
        <v>16</v>
      </c>
      <c r="C858" s="1" t="s">
        <v>1665</v>
      </c>
      <c r="D858">
        <v>4500.87</v>
      </c>
      <c r="E858">
        <v>4725.9120000000003</v>
      </c>
      <c r="F858">
        <v>3938.26</v>
      </c>
      <c r="K858" s="364">
        <f t="array" ref="K858">Профильные_системы[[#This Row],[РРЦ Без НДС]]-Профильные_системы[[#This Row],[РРЦ Без НДС]]*$N$1</f>
        <v>4500.87</v>
      </c>
      <c r="L858" s="364">
        <f t="array" ref="L858">Профильные_системы[[#This Row],[РРЦ с НДС]]-Профильные_системы[[#This Row],[РРЦ с НДС]]*$N$1</f>
        <v>4725.9120000000003</v>
      </c>
      <c r="M858" s="364">
        <f t="array" ref="M858">Профильные_системы[[#This Row],["0" НДС]]-Профильные_системы[[#This Row],["0" НДС]]*$N$1</f>
        <v>3938.26</v>
      </c>
      <c r="Q858">
        <f t="array" ref="Q858">Профильные_системы[[#This Row],[РРЦ Без НДС]]-Профильные_системы[[#This Row],[РРЦ Без НДС]]*$U$1</f>
        <v>4500.87</v>
      </c>
      <c r="R858">
        <f t="array" ref="R858">Профильные_системы[[#This Row],[РРЦ с НДС]]-Профильные_системы[[#This Row],[РРЦ с НДС]]*$U$1</f>
        <v>4725.9120000000003</v>
      </c>
      <c r="S858" s="1">
        <f t="array" ref="S858">Профильные_системы[[#This Row],["0" НДС]]-Профильные_системы[[#This Row],["0" НДС]]*$U$1</f>
        <v>3938.26</v>
      </c>
    </row>
    <row r="859" spans="1:19" x14ac:dyDescent="0.25">
      <c r="A859" s="1" t="s">
        <v>544</v>
      </c>
      <c r="B859" s="1" t="s">
        <v>16</v>
      </c>
      <c r="C859" s="1" t="s">
        <v>1705</v>
      </c>
      <c r="D859">
        <v>5512.44</v>
      </c>
      <c r="E859">
        <v>5788.0680000000002</v>
      </c>
      <c r="F859">
        <v>4823.3900000000003</v>
      </c>
      <c r="K859" s="364">
        <f t="array" ref="K859">Профильные_системы[[#This Row],[РРЦ Без НДС]]-Профильные_системы[[#This Row],[РРЦ Без НДС]]*$N$1</f>
        <v>5512.44</v>
      </c>
      <c r="L859" s="364">
        <f t="array" ref="L859">Профильные_системы[[#This Row],[РРЦ с НДС]]-Профильные_системы[[#This Row],[РРЦ с НДС]]*$N$1</f>
        <v>5788.0680000000002</v>
      </c>
      <c r="M859" s="364">
        <f t="array" ref="M859">Профильные_системы[[#This Row],["0" НДС]]-Профильные_системы[[#This Row],["0" НДС]]*$N$1</f>
        <v>4823.3900000000003</v>
      </c>
      <c r="Q859">
        <f t="array" ref="Q859">Профильные_системы[[#This Row],[РРЦ Без НДС]]-Профильные_системы[[#This Row],[РРЦ Без НДС]]*$U$1</f>
        <v>5512.44</v>
      </c>
      <c r="R859">
        <f t="array" ref="R859">Профильные_системы[[#This Row],[РРЦ с НДС]]-Профильные_системы[[#This Row],[РРЦ с НДС]]*$U$1</f>
        <v>5788.0680000000002</v>
      </c>
      <c r="S859" s="1">
        <f t="array" ref="S859">Профильные_системы[[#This Row],["0" НДС]]-Профильные_системы[[#This Row],["0" НДС]]*$U$1</f>
        <v>4823.3900000000003</v>
      </c>
    </row>
    <row r="860" spans="1:19" x14ac:dyDescent="0.25">
      <c r="A860" s="1" t="s">
        <v>532</v>
      </c>
      <c r="B860" s="1" t="s">
        <v>28</v>
      </c>
      <c r="C860" s="1" t="s">
        <v>1328</v>
      </c>
      <c r="D860">
        <v>6295.01</v>
      </c>
      <c r="E860">
        <v>6609.7560000000003</v>
      </c>
      <c r="F860">
        <v>5508.13</v>
      </c>
      <c r="K860" s="364">
        <f t="array" ref="K860">Профильные_системы[[#This Row],[РРЦ Без НДС]]-Профильные_системы[[#This Row],[РРЦ Без НДС]]*$N$1</f>
        <v>6295.01</v>
      </c>
      <c r="L860" s="364">
        <f t="array" ref="L860">Профильные_системы[[#This Row],[РРЦ с НДС]]-Профильные_системы[[#This Row],[РРЦ с НДС]]*$N$1</f>
        <v>6609.7560000000003</v>
      </c>
      <c r="M860" s="364">
        <f t="array" ref="M860">Профильные_системы[[#This Row],["0" НДС]]-Профильные_системы[[#This Row],["0" НДС]]*$N$1</f>
        <v>5508.13</v>
      </c>
      <c r="Q860">
        <f t="array" ref="Q860">Профильные_системы[[#This Row],[РРЦ Без НДС]]-Профильные_системы[[#This Row],[РРЦ Без НДС]]*$U$1</f>
        <v>6295.01</v>
      </c>
      <c r="R860">
        <f t="array" ref="R860">Профильные_системы[[#This Row],[РРЦ с НДС]]-Профильные_системы[[#This Row],[РРЦ с НДС]]*$U$1</f>
        <v>6609.7560000000003</v>
      </c>
      <c r="S860" s="1">
        <f t="array" ref="S860">Профильные_системы[[#This Row],["0" НДС]]-Профильные_системы[[#This Row],["0" НДС]]*$U$1</f>
        <v>5508.13</v>
      </c>
    </row>
    <row r="861" spans="1:19" x14ac:dyDescent="0.25">
      <c r="A861" s="1" t="s">
        <v>581</v>
      </c>
      <c r="B861" s="1" t="s">
        <v>28</v>
      </c>
      <c r="C861" s="1" t="s">
        <v>1357</v>
      </c>
      <c r="D861">
        <v>2026.54</v>
      </c>
      <c r="E861">
        <v>2127.864</v>
      </c>
      <c r="F861">
        <v>1773.22</v>
      </c>
      <c r="K861" s="364">
        <f t="array" ref="K861">Профильные_системы[[#This Row],[РРЦ Без НДС]]-Профильные_системы[[#This Row],[РРЦ Без НДС]]*$N$1</f>
        <v>2026.54</v>
      </c>
      <c r="L861" s="364">
        <f t="array" ref="L861">Профильные_системы[[#This Row],[РРЦ с НДС]]-Профильные_системы[[#This Row],[РРЦ с НДС]]*$N$1</f>
        <v>2127.864</v>
      </c>
      <c r="M861" s="364">
        <f t="array" ref="M861">Профильные_системы[[#This Row],["0" НДС]]-Профильные_системы[[#This Row],["0" НДС]]*$N$1</f>
        <v>1773.22</v>
      </c>
      <c r="Q861">
        <f t="array" ref="Q861">Профильные_системы[[#This Row],[РРЦ Без НДС]]-Профильные_системы[[#This Row],[РРЦ Без НДС]]*$U$1</f>
        <v>2026.54</v>
      </c>
      <c r="R861">
        <f t="array" ref="R861">Профильные_системы[[#This Row],[РРЦ с НДС]]-Профильные_системы[[#This Row],[РРЦ с НДС]]*$U$1</f>
        <v>2127.864</v>
      </c>
      <c r="S861" s="1">
        <f t="array" ref="S861">Профильные_системы[[#This Row],["0" НДС]]-Профильные_системы[[#This Row],["0" НДС]]*$U$1</f>
        <v>1773.22</v>
      </c>
    </row>
    <row r="862" spans="1:19" x14ac:dyDescent="0.25">
      <c r="A862" s="1" t="s">
        <v>543</v>
      </c>
      <c r="B862" s="1" t="s">
        <v>28</v>
      </c>
      <c r="C862" s="1" t="s">
        <v>2147</v>
      </c>
      <c r="D862">
        <v>4050.78</v>
      </c>
      <c r="E862">
        <v>4253.3159999999998</v>
      </c>
      <c r="F862">
        <v>3544.43</v>
      </c>
      <c r="K862" s="364">
        <f t="array" ref="K862">Профильные_системы[[#This Row],[РРЦ Без НДС]]-Профильные_системы[[#This Row],[РРЦ Без НДС]]*$N$1</f>
        <v>4050.78</v>
      </c>
      <c r="L862" s="364">
        <f t="array" ref="L862">Профильные_системы[[#This Row],[РРЦ с НДС]]-Профильные_системы[[#This Row],[РРЦ с НДС]]*$N$1</f>
        <v>4253.3159999999998</v>
      </c>
      <c r="M862" s="364">
        <f t="array" ref="M862">Профильные_системы[[#This Row],["0" НДС]]-Профильные_системы[[#This Row],["0" НДС]]*$N$1</f>
        <v>3544.43</v>
      </c>
      <c r="Q862">
        <f t="array" ref="Q862">Профильные_системы[[#This Row],[РРЦ Без НДС]]-Профильные_системы[[#This Row],[РРЦ Без НДС]]*$U$1</f>
        <v>4050.78</v>
      </c>
      <c r="R862">
        <f t="array" ref="R862">Профильные_системы[[#This Row],[РРЦ с НДС]]-Профильные_системы[[#This Row],[РРЦ с НДС]]*$U$1</f>
        <v>4253.3159999999998</v>
      </c>
      <c r="S862" s="1">
        <f t="array" ref="S862">Профильные_системы[[#This Row],["0" НДС]]-Профильные_системы[[#This Row],["0" НДС]]*$U$1</f>
        <v>3544.43</v>
      </c>
    </row>
    <row r="863" spans="1:19" x14ac:dyDescent="0.25">
      <c r="A863" s="1" t="s">
        <v>544</v>
      </c>
      <c r="B863" s="1" t="s">
        <v>28</v>
      </c>
      <c r="C863" s="1" t="s">
        <v>2156</v>
      </c>
      <c r="D863">
        <v>4961.2</v>
      </c>
      <c r="E863">
        <v>5209.26</v>
      </c>
      <c r="F863">
        <v>4341.05</v>
      </c>
      <c r="K863" s="364">
        <f t="array" ref="K863">Профильные_системы[[#This Row],[РРЦ Без НДС]]-Профильные_системы[[#This Row],[РРЦ Без НДС]]*$N$1</f>
        <v>4961.2</v>
      </c>
      <c r="L863" s="364">
        <f t="array" ref="L863">Профильные_системы[[#This Row],[РРЦ с НДС]]-Профильные_системы[[#This Row],[РРЦ с НДС]]*$N$1</f>
        <v>5209.26</v>
      </c>
      <c r="M863" s="364">
        <f t="array" ref="M863">Профильные_системы[[#This Row],["0" НДС]]-Профильные_системы[[#This Row],["0" НДС]]*$N$1</f>
        <v>4341.05</v>
      </c>
      <c r="Q863">
        <f t="array" ref="Q863">Профильные_системы[[#This Row],[РРЦ Без НДС]]-Профильные_системы[[#This Row],[РРЦ Без НДС]]*$U$1</f>
        <v>4961.2</v>
      </c>
      <c r="R863">
        <f t="array" ref="R863">Профильные_системы[[#This Row],[РРЦ с НДС]]-Профильные_системы[[#This Row],[РРЦ с НДС]]*$U$1</f>
        <v>5209.26</v>
      </c>
      <c r="S863" s="1">
        <f t="array" ref="S863">Профильные_системы[[#This Row],["0" НДС]]-Профильные_системы[[#This Row],["0" НДС]]*$U$1</f>
        <v>4341.05</v>
      </c>
    </row>
    <row r="864" spans="1:19" x14ac:dyDescent="0.25">
      <c r="A864" s="1" t="s">
        <v>532</v>
      </c>
      <c r="B864" s="1" t="s">
        <v>152</v>
      </c>
      <c r="C864" s="1" t="s">
        <v>163</v>
      </c>
      <c r="D864">
        <v>6994.45</v>
      </c>
      <c r="E864">
        <v>7344.1680000000006</v>
      </c>
      <c r="F864">
        <v>6120.14</v>
      </c>
      <c r="K864" s="364">
        <f t="array" ref="K864">Профильные_системы[[#This Row],[РРЦ Без НДС]]-Профильные_системы[[#This Row],[РРЦ Без НДС]]*$N$1</f>
        <v>6994.45</v>
      </c>
      <c r="L864" s="364">
        <f t="array" ref="L864">Профильные_системы[[#This Row],[РРЦ с НДС]]-Профильные_системы[[#This Row],[РРЦ с НДС]]*$N$1</f>
        <v>7344.1680000000006</v>
      </c>
      <c r="M864" s="364">
        <f t="array" ref="M864">Профильные_системы[[#This Row],["0" НДС]]-Профильные_системы[[#This Row],["0" НДС]]*$N$1</f>
        <v>6120.14</v>
      </c>
      <c r="Q864">
        <f t="array" ref="Q864">Профильные_системы[[#This Row],[РРЦ Без НДС]]-Профильные_системы[[#This Row],[РРЦ Без НДС]]*$U$1</f>
        <v>6994.45</v>
      </c>
      <c r="R864">
        <f t="array" ref="R864">Профильные_системы[[#This Row],[РРЦ с НДС]]-Профильные_системы[[#This Row],[РРЦ с НДС]]*$U$1</f>
        <v>7344.1680000000006</v>
      </c>
      <c r="S864" s="1">
        <f t="array" ref="S864">Профильные_системы[[#This Row],["0" НДС]]-Профильные_системы[[#This Row],["0" НДС]]*$U$1</f>
        <v>6120.14</v>
      </c>
    </row>
    <row r="865" spans="1:19" x14ac:dyDescent="0.25">
      <c r="A865" s="1" t="s">
        <v>581</v>
      </c>
      <c r="B865" s="1" t="s">
        <v>152</v>
      </c>
      <c r="C865" s="1" t="s">
        <v>1661</v>
      </c>
      <c r="D865">
        <v>2251.71</v>
      </c>
      <c r="E865">
        <v>2364.3000000000002</v>
      </c>
      <c r="F865">
        <v>1970.25</v>
      </c>
      <c r="K865" s="364">
        <f t="array" ref="K865">Профильные_системы[[#This Row],[РРЦ Без НДС]]-Профильные_системы[[#This Row],[РРЦ Без НДС]]*$N$1</f>
        <v>2251.71</v>
      </c>
      <c r="L865" s="364">
        <f t="array" ref="L865">Профильные_системы[[#This Row],[РРЦ с НДС]]-Профильные_системы[[#This Row],[РРЦ с НДС]]*$N$1</f>
        <v>2364.3000000000002</v>
      </c>
      <c r="M865" s="364">
        <f t="array" ref="M865">Профильные_системы[[#This Row],["0" НДС]]-Профильные_системы[[#This Row],["0" НДС]]*$N$1</f>
        <v>1970.25</v>
      </c>
      <c r="Q865">
        <f t="array" ref="Q865">Профильные_системы[[#This Row],[РРЦ Без НДС]]-Профильные_системы[[#This Row],[РРЦ Без НДС]]*$U$1</f>
        <v>2251.71</v>
      </c>
      <c r="R865">
        <f t="array" ref="R865">Профильные_системы[[#This Row],[РРЦ с НДС]]-Профильные_системы[[#This Row],[РРЦ с НДС]]*$U$1</f>
        <v>2364.3000000000002</v>
      </c>
      <c r="S865" s="1">
        <f t="array" ref="S865">Профильные_системы[[#This Row],["0" НДС]]-Профильные_системы[[#This Row],["0" НДС]]*$U$1</f>
        <v>1970.25</v>
      </c>
    </row>
    <row r="866" spans="1:19" x14ac:dyDescent="0.25">
      <c r="A866" s="1" t="s">
        <v>543</v>
      </c>
      <c r="B866" s="1" t="s">
        <v>152</v>
      </c>
      <c r="C866" s="1" t="s">
        <v>1664</v>
      </c>
      <c r="D866">
        <v>4500.87</v>
      </c>
      <c r="E866">
        <v>4725.9120000000003</v>
      </c>
      <c r="F866">
        <v>3938.26</v>
      </c>
      <c r="K866" s="364">
        <f t="array" ref="K866">Профильные_системы[[#This Row],[РРЦ Без НДС]]-Профильные_системы[[#This Row],[РРЦ Без НДС]]*$N$1</f>
        <v>4500.87</v>
      </c>
      <c r="L866" s="364">
        <f t="array" ref="L866">Профильные_системы[[#This Row],[РРЦ с НДС]]-Профильные_системы[[#This Row],[РРЦ с НДС]]*$N$1</f>
        <v>4725.9120000000003</v>
      </c>
      <c r="M866" s="364">
        <f t="array" ref="M866">Профильные_системы[[#This Row],["0" НДС]]-Профильные_системы[[#This Row],["0" НДС]]*$N$1</f>
        <v>3938.26</v>
      </c>
      <c r="Q866">
        <f t="array" ref="Q866">Профильные_системы[[#This Row],[РРЦ Без НДС]]-Профильные_системы[[#This Row],[РРЦ Без НДС]]*$U$1</f>
        <v>4500.87</v>
      </c>
      <c r="R866">
        <f t="array" ref="R866">Профильные_системы[[#This Row],[РРЦ с НДС]]-Профильные_системы[[#This Row],[РРЦ с НДС]]*$U$1</f>
        <v>4725.9120000000003</v>
      </c>
      <c r="S866" s="1">
        <f t="array" ref="S866">Профильные_системы[[#This Row],["0" НДС]]-Профильные_системы[[#This Row],["0" НДС]]*$U$1</f>
        <v>3938.26</v>
      </c>
    </row>
    <row r="867" spans="1:19" x14ac:dyDescent="0.25">
      <c r="A867" s="1" t="s">
        <v>544</v>
      </c>
      <c r="B867" s="1" t="s">
        <v>152</v>
      </c>
      <c r="C867" s="1" t="s">
        <v>2168</v>
      </c>
      <c r="D867">
        <v>5512.44</v>
      </c>
      <c r="E867">
        <v>5788.0680000000002</v>
      </c>
      <c r="F867">
        <v>4823.3900000000003</v>
      </c>
      <c r="K867" s="364">
        <f t="array" ref="K867">Профильные_системы[[#This Row],[РРЦ Без НДС]]-Профильные_системы[[#This Row],[РРЦ Без НДС]]*$N$1</f>
        <v>5512.44</v>
      </c>
      <c r="L867" s="364">
        <f t="array" ref="L867">Профильные_системы[[#This Row],[РРЦ с НДС]]-Профильные_системы[[#This Row],[РРЦ с НДС]]*$N$1</f>
        <v>5788.0680000000002</v>
      </c>
      <c r="M867" s="364">
        <f t="array" ref="M867">Профильные_системы[[#This Row],["0" НДС]]-Профильные_системы[[#This Row],["0" НДС]]*$N$1</f>
        <v>4823.3900000000003</v>
      </c>
      <c r="Q867">
        <f t="array" ref="Q867">Профильные_системы[[#This Row],[РРЦ Без НДС]]-Профильные_системы[[#This Row],[РРЦ Без НДС]]*$U$1</f>
        <v>5512.44</v>
      </c>
      <c r="R867">
        <f t="array" ref="R867">Профильные_системы[[#This Row],[РРЦ с НДС]]-Профильные_системы[[#This Row],[РРЦ с НДС]]*$U$1</f>
        <v>5788.0680000000002</v>
      </c>
      <c r="S867" s="1">
        <f t="array" ref="S867">Профильные_системы[[#This Row],["0" НДС]]-Профильные_системы[[#This Row],["0" НДС]]*$U$1</f>
        <v>4823.3900000000003</v>
      </c>
    </row>
    <row r="868" spans="1:19" x14ac:dyDescent="0.25">
      <c r="A868" s="1" t="s">
        <v>532</v>
      </c>
      <c r="B868" s="1" t="s">
        <v>14</v>
      </c>
      <c r="C868" s="1" t="s">
        <v>1319</v>
      </c>
      <c r="D868">
        <v>6295.01</v>
      </c>
      <c r="E868">
        <v>6609.7560000000003</v>
      </c>
      <c r="F868">
        <v>5508.13</v>
      </c>
      <c r="K868" s="364">
        <f t="array" ref="K868">Профильные_системы[[#This Row],[РРЦ Без НДС]]-Профильные_системы[[#This Row],[РРЦ Без НДС]]*$N$1</f>
        <v>6295.01</v>
      </c>
      <c r="L868" s="364">
        <f t="array" ref="L868">Профильные_системы[[#This Row],[РРЦ с НДС]]-Профильные_системы[[#This Row],[РРЦ с НДС]]*$N$1</f>
        <v>6609.7560000000003</v>
      </c>
      <c r="M868" s="364">
        <f t="array" ref="M868">Профильные_системы[[#This Row],["0" НДС]]-Профильные_системы[[#This Row],["0" НДС]]*$N$1</f>
        <v>5508.13</v>
      </c>
      <c r="Q868">
        <f t="array" ref="Q868">Профильные_системы[[#This Row],[РРЦ Без НДС]]-Профильные_системы[[#This Row],[РРЦ Без НДС]]*$U$1</f>
        <v>6295.01</v>
      </c>
      <c r="R868">
        <f t="array" ref="R868">Профильные_системы[[#This Row],[РРЦ с НДС]]-Профильные_системы[[#This Row],[РРЦ с НДС]]*$U$1</f>
        <v>6609.7560000000003</v>
      </c>
      <c r="S868" s="1">
        <f t="array" ref="S868">Профильные_системы[[#This Row],["0" НДС]]-Профильные_системы[[#This Row],["0" НДС]]*$U$1</f>
        <v>5508.13</v>
      </c>
    </row>
    <row r="869" spans="1:19" x14ac:dyDescent="0.25">
      <c r="A869" s="1" t="s">
        <v>581</v>
      </c>
      <c r="B869" s="1" t="s">
        <v>14</v>
      </c>
      <c r="C869" s="1" t="s">
        <v>1402</v>
      </c>
      <c r="D869">
        <v>2026.54</v>
      </c>
      <c r="E869">
        <v>2127.864</v>
      </c>
      <c r="F869">
        <v>1773.22</v>
      </c>
      <c r="K869" s="364">
        <f t="array" ref="K869">Профильные_системы[[#This Row],[РРЦ Без НДС]]-Профильные_системы[[#This Row],[РРЦ Без НДС]]*$N$1</f>
        <v>2026.54</v>
      </c>
      <c r="L869" s="364">
        <f t="array" ref="L869">Профильные_системы[[#This Row],[РРЦ с НДС]]-Профильные_системы[[#This Row],[РРЦ с НДС]]*$N$1</f>
        <v>2127.864</v>
      </c>
      <c r="M869" s="364">
        <f t="array" ref="M869">Профильные_системы[[#This Row],["0" НДС]]-Профильные_системы[[#This Row],["0" НДС]]*$N$1</f>
        <v>1773.22</v>
      </c>
      <c r="Q869">
        <f t="array" ref="Q869">Профильные_системы[[#This Row],[РРЦ Без НДС]]-Профильные_системы[[#This Row],[РРЦ Без НДС]]*$U$1</f>
        <v>2026.54</v>
      </c>
      <c r="R869">
        <f t="array" ref="R869">Профильные_системы[[#This Row],[РРЦ с НДС]]-Профильные_системы[[#This Row],[РРЦ с НДС]]*$U$1</f>
        <v>2127.864</v>
      </c>
      <c r="S869" s="1">
        <f t="array" ref="S869">Профильные_системы[[#This Row],["0" НДС]]-Профильные_системы[[#This Row],["0" НДС]]*$U$1</f>
        <v>1773.22</v>
      </c>
    </row>
    <row r="870" spans="1:19" x14ac:dyDescent="0.25">
      <c r="A870" s="1" t="s">
        <v>543</v>
      </c>
      <c r="B870" s="1" t="s">
        <v>14</v>
      </c>
      <c r="C870" s="1" t="s">
        <v>2145</v>
      </c>
      <c r="D870">
        <v>4050.78</v>
      </c>
      <c r="E870">
        <v>4253.3159999999998</v>
      </c>
      <c r="F870">
        <v>3544.43</v>
      </c>
      <c r="K870" s="364">
        <f t="array" ref="K870">Профильные_системы[[#This Row],[РРЦ Без НДС]]-Профильные_системы[[#This Row],[РРЦ Без НДС]]*$N$1</f>
        <v>4050.78</v>
      </c>
      <c r="L870" s="364">
        <f t="array" ref="L870">Профильные_системы[[#This Row],[РРЦ с НДС]]-Профильные_системы[[#This Row],[РРЦ с НДС]]*$N$1</f>
        <v>4253.3159999999998</v>
      </c>
      <c r="M870" s="364">
        <f t="array" ref="M870">Профильные_системы[[#This Row],["0" НДС]]-Профильные_системы[[#This Row],["0" НДС]]*$N$1</f>
        <v>3544.43</v>
      </c>
      <c r="Q870">
        <f t="array" ref="Q870">Профильные_системы[[#This Row],[РРЦ Без НДС]]-Профильные_системы[[#This Row],[РРЦ Без НДС]]*$U$1</f>
        <v>4050.78</v>
      </c>
      <c r="R870">
        <f t="array" ref="R870">Профильные_системы[[#This Row],[РРЦ с НДС]]-Профильные_системы[[#This Row],[РРЦ с НДС]]*$U$1</f>
        <v>4253.3159999999998</v>
      </c>
      <c r="S870" s="1">
        <f t="array" ref="S870">Профильные_системы[[#This Row],["0" НДС]]-Профильные_системы[[#This Row],["0" НДС]]*$U$1</f>
        <v>3544.43</v>
      </c>
    </row>
    <row r="871" spans="1:19" x14ac:dyDescent="0.25">
      <c r="A871" s="1" t="s">
        <v>544</v>
      </c>
      <c r="B871" s="1" t="s">
        <v>14</v>
      </c>
      <c r="C871" s="1" t="s">
        <v>2154</v>
      </c>
      <c r="D871">
        <v>4961.2</v>
      </c>
      <c r="E871">
        <v>5209.26</v>
      </c>
      <c r="F871">
        <v>4341.05</v>
      </c>
      <c r="K871" s="364">
        <f t="array" ref="K871">Профильные_системы[[#This Row],[РРЦ Без НДС]]-Профильные_системы[[#This Row],[РРЦ Без НДС]]*$N$1</f>
        <v>4961.2</v>
      </c>
      <c r="L871" s="364">
        <f t="array" ref="L871">Профильные_системы[[#This Row],[РРЦ с НДС]]-Профильные_системы[[#This Row],[РРЦ с НДС]]*$N$1</f>
        <v>5209.26</v>
      </c>
      <c r="M871" s="364">
        <f t="array" ref="M871">Профильные_системы[[#This Row],["0" НДС]]-Профильные_системы[[#This Row],["0" НДС]]*$N$1</f>
        <v>4341.05</v>
      </c>
      <c r="Q871">
        <f t="array" ref="Q871">Профильные_системы[[#This Row],[РРЦ Без НДС]]-Профильные_системы[[#This Row],[РРЦ Без НДС]]*$U$1</f>
        <v>4961.2</v>
      </c>
      <c r="R871">
        <f t="array" ref="R871">Профильные_системы[[#This Row],[РРЦ с НДС]]-Профильные_системы[[#This Row],[РРЦ с НДС]]*$U$1</f>
        <v>5209.26</v>
      </c>
      <c r="S871" s="1">
        <f t="array" ref="S871">Профильные_системы[[#This Row],["0" НДС]]-Профильные_системы[[#This Row],["0" НДС]]*$U$1</f>
        <v>4341.05</v>
      </c>
    </row>
    <row r="872" spans="1:19" x14ac:dyDescent="0.25">
      <c r="A872" s="1" t="s">
        <v>1575</v>
      </c>
      <c r="B872" s="1" t="s">
        <v>469</v>
      </c>
      <c r="C872" s="1" t="s">
        <v>1588</v>
      </c>
      <c r="D872">
        <v>61.71</v>
      </c>
      <c r="E872">
        <v>64.8</v>
      </c>
      <c r="F872">
        <v>54</v>
      </c>
      <c r="K872" s="364">
        <f t="array" ref="K872">Профильные_системы[[#This Row],[РРЦ Без НДС]]-Профильные_системы[[#This Row],[РРЦ Без НДС]]*$N$1</f>
        <v>61.71</v>
      </c>
      <c r="L872" s="364">
        <f t="array" ref="L872">Профильные_системы[[#This Row],[РРЦ с НДС]]-Профильные_системы[[#This Row],[РРЦ с НДС]]*$N$1</f>
        <v>64.8</v>
      </c>
      <c r="M872" s="364">
        <f t="array" ref="M872">Профильные_системы[[#This Row],["0" НДС]]-Профильные_системы[[#This Row],["0" НДС]]*$N$1</f>
        <v>54</v>
      </c>
      <c r="Q872">
        <f t="array" ref="Q872">Профильные_системы[[#This Row],[РРЦ Без НДС]]-Профильные_системы[[#This Row],[РРЦ Без НДС]]*$U$1</f>
        <v>61.71</v>
      </c>
      <c r="R872">
        <f t="array" ref="R872">Профильные_системы[[#This Row],[РРЦ с НДС]]-Профильные_системы[[#This Row],[РРЦ с НДС]]*$U$1</f>
        <v>64.8</v>
      </c>
      <c r="S872" s="1">
        <f t="array" ref="S872">Профильные_системы[[#This Row],["0" НДС]]-Профильные_системы[[#This Row],["0" НДС]]*$U$1</f>
        <v>54</v>
      </c>
    </row>
    <row r="873" spans="1:19" x14ac:dyDescent="0.25">
      <c r="A873" s="1" t="s">
        <v>1575</v>
      </c>
      <c r="B873" s="1" t="s">
        <v>964</v>
      </c>
      <c r="C873" s="1" t="s">
        <v>1589</v>
      </c>
      <c r="D873">
        <v>61.71</v>
      </c>
      <c r="E873">
        <v>64.8</v>
      </c>
      <c r="F873">
        <v>54</v>
      </c>
      <c r="K873" s="364">
        <f t="array" ref="K873">Профильные_системы[[#This Row],[РРЦ Без НДС]]-Профильные_системы[[#This Row],[РРЦ Без НДС]]*$N$1</f>
        <v>61.71</v>
      </c>
      <c r="L873" s="364">
        <f t="array" ref="L873">Профильные_системы[[#This Row],[РРЦ с НДС]]-Профильные_системы[[#This Row],[РРЦ с НДС]]*$N$1</f>
        <v>64.8</v>
      </c>
      <c r="M873" s="364">
        <f t="array" ref="M873">Профильные_системы[[#This Row],["0" НДС]]-Профильные_системы[[#This Row],["0" НДС]]*$N$1</f>
        <v>54</v>
      </c>
      <c r="N873" s="364"/>
      <c r="Q873">
        <f t="array" ref="Q873">Профильные_системы[[#This Row],[РРЦ Без НДС]]-Профильные_системы[[#This Row],[РРЦ Без НДС]]*$U$1</f>
        <v>61.71</v>
      </c>
      <c r="R873">
        <f t="array" ref="R873">Профильные_системы[[#This Row],[РРЦ с НДС]]-Профильные_системы[[#This Row],[РРЦ с НДС]]*$U$1</f>
        <v>64.8</v>
      </c>
      <c r="S873" s="1">
        <f t="array" ref="S873">Профильные_системы[[#This Row],["0" НДС]]-Профильные_системы[[#This Row],["0" НДС]]*$U$1</f>
        <v>54</v>
      </c>
    </row>
    <row r="874" spans="1:19" x14ac:dyDescent="0.25">
      <c r="A874" s="1" t="s">
        <v>1575</v>
      </c>
      <c r="B874" s="1" t="s">
        <v>1153</v>
      </c>
      <c r="C874" s="1" t="s">
        <v>1590</v>
      </c>
      <c r="D874">
        <v>61.71</v>
      </c>
      <c r="E874">
        <v>64.8</v>
      </c>
      <c r="F874">
        <v>54</v>
      </c>
      <c r="K874" s="364">
        <f t="array" ref="K874">Профильные_системы[[#This Row],[РРЦ Без НДС]]-Профильные_системы[[#This Row],[РРЦ Без НДС]]*$N$1</f>
        <v>61.71</v>
      </c>
      <c r="L874" s="364">
        <f t="array" ref="L874">Профильные_системы[[#This Row],[РРЦ с НДС]]-Профильные_системы[[#This Row],[РРЦ с НДС]]*$N$1</f>
        <v>64.8</v>
      </c>
      <c r="M874" s="364">
        <f t="array" ref="M874">Профильные_системы[[#This Row],["0" НДС]]-Профильные_системы[[#This Row],["0" НДС]]*$N$1</f>
        <v>54</v>
      </c>
      <c r="N874" s="364"/>
      <c r="Q874">
        <f t="array" ref="Q874">Профильные_системы[[#This Row],[РРЦ Без НДС]]-Профильные_системы[[#This Row],[РРЦ Без НДС]]*$U$1</f>
        <v>61.71</v>
      </c>
      <c r="R874">
        <f t="array" ref="R874">Профильные_системы[[#This Row],[РРЦ с НДС]]-Профильные_системы[[#This Row],[РРЦ с НДС]]*$U$1</f>
        <v>64.8</v>
      </c>
      <c r="S874" s="1">
        <f t="array" ref="S874">Профильные_системы[[#This Row],["0" НДС]]-Профильные_системы[[#This Row],["0" НДС]]*$U$1</f>
        <v>54</v>
      </c>
    </row>
    <row r="875" spans="1:19" x14ac:dyDescent="0.25">
      <c r="A875" s="1" t="s">
        <v>462</v>
      </c>
      <c r="B875" s="1" t="s">
        <v>18</v>
      </c>
      <c r="C875" s="1" t="s">
        <v>463</v>
      </c>
      <c r="D875">
        <v>446.37</v>
      </c>
      <c r="E875">
        <v>468.68399999999997</v>
      </c>
      <c r="F875">
        <v>390.57</v>
      </c>
      <c r="K875" s="364">
        <f t="array" ref="K875">Профильные_системы[[#This Row],[РРЦ Без НДС]]-Профильные_системы[[#This Row],[РРЦ Без НДС]]*$N$1</f>
        <v>446.37</v>
      </c>
      <c r="L875" s="364">
        <f t="array" ref="L875">Профильные_системы[[#This Row],[РРЦ с НДС]]-Профильные_системы[[#This Row],[РРЦ с НДС]]*$N$1</f>
        <v>468.68399999999997</v>
      </c>
      <c r="M875" s="364">
        <f t="array" ref="M875">Профильные_системы[[#This Row],["0" НДС]]-Профильные_системы[[#This Row],["0" НДС]]*$N$1</f>
        <v>390.57</v>
      </c>
      <c r="N875" s="364"/>
      <c r="Q875">
        <f t="array" ref="Q875">Профильные_системы[[#This Row],[РРЦ Без НДС]]-Профильные_системы[[#This Row],[РРЦ Без НДС]]*$U$1</f>
        <v>446.37</v>
      </c>
      <c r="R875">
        <f t="array" ref="R875">Профильные_системы[[#This Row],[РРЦ с НДС]]-Профильные_системы[[#This Row],[РРЦ с НДС]]*$U$1</f>
        <v>468.68399999999997</v>
      </c>
      <c r="S875" s="1">
        <f t="array" ref="S875">Профильные_системы[[#This Row],["0" НДС]]-Профильные_системы[[#This Row],["0" НДС]]*$U$1</f>
        <v>390.57</v>
      </c>
    </row>
    <row r="876" spans="1:19" x14ac:dyDescent="0.25">
      <c r="A876" s="1" t="s">
        <v>462</v>
      </c>
      <c r="B876" s="1" t="s">
        <v>3</v>
      </c>
      <c r="C876" s="1" t="s">
        <v>464</v>
      </c>
      <c r="D876">
        <v>446.37</v>
      </c>
      <c r="E876">
        <v>468.68399999999997</v>
      </c>
      <c r="F876">
        <v>390.57</v>
      </c>
      <c r="K876" s="364">
        <f t="array" ref="K876">Профильные_системы[[#This Row],[РРЦ Без НДС]]-Профильные_системы[[#This Row],[РРЦ Без НДС]]*$N$1</f>
        <v>446.37</v>
      </c>
      <c r="L876" s="364">
        <f t="array" ref="L876">Профильные_системы[[#This Row],[РРЦ с НДС]]-Профильные_системы[[#This Row],[РРЦ с НДС]]*$N$1</f>
        <v>468.68399999999997</v>
      </c>
      <c r="M876" s="364">
        <f t="array" ref="M876">Профильные_системы[[#This Row],["0" НДС]]-Профильные_системы[[#This Row],["0" НДС]]*$N$1</f>
        <v>390.57</v>
      </c>
      <c r="N876" s="364"/>
      <c r="Q876">
        <f t="array" ref="Q876">Профильные_системы[[#This Row],[РРЦ Без НДС]]-Профильные_системы[[#This Row],[РРЦ Без НДС]]*$U$1</f>
        <v>446.37</v>
      </c>
      <c r="R876">
        <f t="array" ref="R876">Профильные_системы[[#This Row],[РРЦ с НДС]]-Профильные_системы[[#This Row],[РРЦ с НДС]]*$U$1</f>
        <v>468.68399999999997</v>
      </c>
      <c r="S876" s="1">
        <f t="array" ref="S876">Профильные_системы[[#This Row],["0" НДС]]-Профильные_системы[[#This Row],["0" НДС]]*$U$1</f>
        <v>390.57</v>
      </c>
    </row>
    <row r="877" spans="1:19" x14ac:dyDescent="0.25">
      <c r="A877" s="1" t="s">
        <v>462</v>
      </c>
      <c r="B877" s="1" t="s">
        <v>5</v>
      </c>
      <c r="C877" s="1" t="s">
        <v>465</v>
      </c>
      <c r="D877">
        <v>446.37</v>
      </c>
      <c r="E877">
        <v>468.68399999999997</v>
      </c>
      <c r="F877">
        <v>390.57</v>
      </c>
      <c r="K877" s="364">
        <f t="array" ref="K877">Профильные_системы[[#This Row],[РРЦ Без НДС]]-Профильные_системы[[#This Row],[РРЦ Без НДС]]*$N$1</f>
        <v>446.37</v>
      </c>
      <c r="L877" s="364">
        <f t="array" ref="L877">Профильные_системы[[#This Row],[РРЦ с НДС]]-Профильные_системы[[#This Row],[РРЦ с НДС]]*$N$1</f>
        <v>468.68399999999997</v>
      </c>
      <c r="M877" s="364">
        <f t="array" ref="M877">Профильные_системы[[#This Row],["0" НДС]]-Профильные_системы[[#This Row],["0" НДС]]*$N$1</f>
        <v>390.57</v>
      </c>
      <c r="N877" s="364"/>
      <c r="Q877">
        <f t="array" ref="Q877">Профильные_системы[[#This Row],[РРЦ Без НДС]]-Профильные_системы[[#This Row],[РРЦ Без НДС]]*$U$1</f>
        <v>446.37</v>
      </c>
      <c r="R877">
        <f t="array" ref="R877">Профильные_системы[[#This Row],[РРЦ с НДС]]-Профильные_системы[[#This Row],[РРЦ с НДС]]*$U$1</f>
        <v>468.68399999999997</v>
      </c>
      <c r="S877" s="1">
        <f t="array" ref="S877">Профильные_системы[[#This Row],["0" НДС]]-Профильные_системы[[#This Row],["0" НДС]]*$U$1</f>
        <v>390.57</v>
      </c>
    </row>
    <row r="878" spans="1:19" x14ac:dyDescent="0.25">
      <c r="A878" s="1" t="s">
        <v>466</v>
      </c>
      <c r="B878" s="1"/>
      <c r="C878" s="1" t="s">
        <v>467</v>
      </c>
      <c r="D878">
        <v>2188.8200000000002</v>
      </c>
      <c r="E878">
        <v>2298.2640000000001</v>
      </c>
      <c r="F878">
        <v>1915.22</v>
      </c>
      <c r="K878" s="364">
        <f t="array" ref="K878">Профильные_системы[[#This Row],[РРЦ Без НДС]]-Профильные_системы[[#This Row],[РРЦ Без НДС]]*$N$1</f>
        <v>2188.8200000000002</v>
      </c>
      <c r="L878" s="364">
        <f t="array" ref="L878">Профильные_системы[[#This Row],[РРЦ с НДС]]-Профильные_системы[[#This Row],[РРЦ с НДС]]*$N$1</f>
        <v>2298.2640000000001</v>
      </c>
      <c r="M878" s="364">
        <f t="array" ref="M878">Профильные_системы[[#This Row],["0" НДС]]-Профильные_системы[[#This Row],["0" НДС]]*$N$1</f>
        <v>1915.22</v>
      </c>
      <c r="N878" s="364"/>
      <c r="Q878">
        <f t="array" ref="Q878">Профильные_системы[[#This Row],[РРЦ Без НДС]]-Профильные_системы[[#This Row],[РРЦ Без НДС]]*$U$1</f>
        <v>2188.8200000000002</v>
      </c>
      <c r="R878">
        <f t="array" ref="R878">Профильные_системы[[#This Row],[РРЦ с НДС]]-Профильные_системы[[#This Row],[РРЦ с НДС]]*$U$1</f>
        <v>2298.2640000000001</v>
      </c>
      <c r="S878" s="1">
        <f t="array" ref="S878">Профильные_системы[[#This Row],["0" НДС]]-Профильные_системы[[#This Row],["0" НДС]]*$U$1</f>
        <v>1915.22</v>
      </c>
    </row>
    <row r="879" spans="1:19" x14ac:dyDescent="0.25">
      <c r="A879" s="1" t="s">
        <v>471</v>
      </c>
      <c r="B879" s="1" t="s">
        <v>18</v>
      </c>
      <c r="C879" s="1" t="s">
        <v>472</v>
      </c>
      <c r="D879">
        <v>93.19</v>
      </c>
      <c r="E879">
        <v>97.848000000000013</v>
      </c>
      <c r="F879">
        <v>81.540000000000006</v>
      </c>
      <c r="K879" s="364">
        <f t="array" ref="K879">Профильные_системы[[#This Row],[РРЦ Без НДС]]-Профильные_системы[[#This Row],[РРЦ Без НДС]]*$N$1</f>
        <v>93.19</v>
      </c>
      <c r="L879" s="364">
        <f t="array" ref="L879">Профильные_системы[[#This Row],[РРЦ с НДС]]-Профильные_системы[[#This Row],[РРЦ с НДС]]*$N$1</f>
        <v>97.848000000000013</v>
      </c>
      <c r="M879" s="364">
        <f t="array" ref="M879">Профильные_системы[[#This Row],["0" НДС]]-Профильные_системы[[#This Row],["0" НДС]]*$N$1</f>
        <v>81.540000000000006</v>
      </c>
      <c r="N879" s="364"/>
      <c r="Q879">
        <f t="array" ref="Q879">Профильные_системы[[#This Row],[РРЦ Без НДС]]-Профильные_системы[[#This Row],[РРЦ Без НДС]]*$U$1</f>
        <v>93.19</v>
      </c>
      <c r="R879">
        <f t="array" ref="R879">Профильные_системы[[#This Row],[РРЦ с НДС]]-Профильные_системы[[#This Row],[РРЦ с НДС]]*$U$1</f>
        <v>97.848000000000013</v>
      </c>
      <c r="S879" s="1">
        <f t="array" ref="S879">Профильные_системы[[#This Row],["0" НДС]]-Профильные_системы[[#This Row],["0" НДС]]*$U$1</f>
        <v>81.540000000000006</v>
      </c>
    </row>
    <row r="880" spans="1:19" x14ac:dyDescent="0.25">
      <c r="A880" s="1" t="s">
        <v>471</v>
      </c>
      <c r="B880" s="1" t="s">
        <v>3</v>
      </c>
      <c r="C880" s="1" t="s">
        <v>473</v>
      </c>
      <c r="D880">
        <v>93.19</v>
      </c>
      <c r="E880">
        <v>97.848000000000013</v>
      </c>
      <c r="F880">
        <v>81.540000000000006</v>
      </c>
      <c r="K880" s="364">
        <f t="array" ref="K880">Профильные_системы[[#This Row],[РРЦ Без НДС]]-Профильные_системы[[#This Row],[РРЦ Без НДС]]*$N$1</f>
        <v>93.19</v>
      </c>
      <c r="L880" s="364">
        <f t="array" ref="L880">Профильные_системы[[#This Row],[РРЦ с НДС]]-Профильные_системы[[#This Row],[РРЦ с НДС]]*$N$1</f>
        <v>97.848000000000013</v>
      </c>
      <c r="M880" s="364">
        <f t="array" ref="M880">Профильные_системы[[#This Row],["0" НДС]]-Профильные_системы[[#This Row],["0" НДС]]*$N$1</f>
        <v>81.540000000000006</v>
      </c>
      <c r="N880" s="364"/>
      <c r="Q880">
        <f t="array" ref="Q880">Профильные_системы[[#This Row],[РРЦ Без НДС]]-Профильные_системы[[#This Row],[РРЦ Без НДС]]*$U$1</f>
        <v>93.19</v>
      </c>
      <c r="R880">
        <f t="array" ref="R880">Профильные_системы[[#This Row],[РРЦ с НДС]]-Профильные_системы[[#This Row],[РРЦ с НДС]]*$U$1</f>
        <v>97.848000000000013</v>
      </c>
      <c r="S880" s="1">
        <f t="array" ref="S880">Профильные_системы[[#This Row],["0" НДС]]-Профильные_системы[[#This Row],["0" НДС]]*$U$1</f>
        <v>81.540000000000006</v>
      </c>
    </row>
    <row r="881" spans="1:19" x14ac:dyDescent="0.25">
      <c r="A881" s="1" t="s">
        <v>471</v>
      </c>
      <c r="B881" s="1" t="s">
        <v>5</v>
      </c>
      <c r="C881" s="1" t="s">
        <v>474</v>
      </c>
      <c r="D881">
        <v>93.19</v>
      </c>
      <c r="E881">
        <v>97.848000000000013</v>
      </c>
      <c r="F881">
        <v>81.540000000000006</v>
      </c>
      <c r="K881" s="364">
        <f t="array" ref="K881">Профильные_системы[[#This Row],[РРЦ Без НДС]]-Профильные_системы[[#This Row],[РРЦ Без НДС]]*$N$1</f>
        <v>93.19</v>
      </c>
      <c r="L881" s="364">
        <f t="array" ref="L881">Профильные_системы[[#This Row],[РРЦ с НДС]]-Профильные_системы[[#This Row],[РРЦ с НДС]]*$N$1</f>
        <v>97.848000000000013</v>
      </c>
      <c r="M881" s="364">
        <f t="array" ref="M881">Профильные_системы[[#This Row],["0" НДС]]-Профильные_системы[[#This Row],["0" НДС]]*$N$1</f>
        <v>81.540000000000006</v>
      </c>
      <c r="N881" s="364"/>
      <c r="Q881">
        <f t="array" ref="Q881">Профильные_системы[[#This Row],[РРЦ Без НДС]]-Профильные_системы[[#This Row],[РРЦ Без НДС]]*$U$1</f>
        <v>93.19</v>
      </c>
      <c r="R881">
        <f t="array" ref="R881">Профильные_системы[[#This Row],[РРЦ с НДС]]-Профильные_системы[[#This Row],[РРЦ с НДС]]*$U$1</f>
        <v>97.848000000000013</v>
      </c>
      <c r="S881" s="1">
        <f t="array" ref="S881">Профильные_системы[[#This Row],["0" НДС]]-Профильные_системы[[#This Row],["0" НДС]]*$U$1</f>
        <v>81.540000000000006</v>
      </c>
    </row>
    <row r="882" spans="1:19" x14ac:dyDescent="0.25">
      <c r="A882" s="1" t="s">
        <v>475</v>
      </c>
      <c r="B882" s="1" t="s">
        <v>18</v>
      </c>
      <c r="C882" s="1" t="s">
        <v>476</v>
      </c>
      <c r="D882">
        <v>414.16</v>
      </c>
      <c r="E882">
        <v>434.86799999999999</v>
      </c>
      <c r="F882">
        <v>362.39</v>
      </c>
      <c r="K882" s="364">
        <f t="array" ref="K882">Профильные_системы[[#This Row],[РРЦ Без НДС]]-Профильные_системы[[#This Row],[РРЦ Без НДС]]*$N$1</f>
        <v>414.16</v>
      </c>
      <c r="L882" s="364">
        <f t="array" ref="L882">Профильные_системы[[#This Row],[РРЦ с НДС]]-Профильные_системы[[#This Row],[РРЦ с НДС]]*$N$1</f>
        <v>434.86799999999999</v>
      </c>
      <c r="M882" s="364">
        <f t="array" ref="M882">Профильные_системы[[#This Row],["0" НДС]]-Профильные_системы[[#This Row],["0" НДС]]*$N$1</f>
        <v>362.39</v>
      </c>
      <c r="N882" s="364"/>
      <c r="Q882">
        <f t="array" ref="Q882">Профильные_системы[[#This Row],[РРЦ Без НДС]]-Профильные_системы[[#This Row],[РРЦ Без НДС]]*$U$1</f>
        <v>414.16</v>
      </c>
      <c r="R882">
        <f t="array" ref="R882">Профильные_системы[[#This Row],[РРЦ с НДС]]-Профильные_системы[[#This Row],[РРЦ с НДС]]*$U$1</f>
        <v>434.86799999999999</v>
      </c>
      <c r="S882" s="1">
        <f t="array" ref="S882">Профильные_системы[[#This Row],["0" НДС]]-Профильные_системы[[#This Row],["0" НДС]]*$U$1</f>
        <v>362.39</v>
      </c>
    </row>
    <row r="883" spans="1:19" x14ac:dyDescent="0.25">
      <c r="A883" s="1" t="s">
        <v>475</v>
      </c>
      <c r="B883" s="1" t="s">
        <v>3</v>
      </c>
      <c r="C883" s="1" t="s">
        <v>477</v>
      </c>
      <c r="D883">
        <v>414.16</v>
      </c>
      <c r="E883">
        <v>434.86799999999999</v>
      </c>
      <c r="F883">
        <v>362.39</v>
      </c>
      <c r="K883" s="364">
        <f t="array" ref="K883">Профильные_системы[[#This Row],[РРЦ Без НДС]]-Профильные_системы[[#This Row],[РРЦ Без НДС]]*$N$1</f>
        <v>414.16</v>
      </c>
      <c r="L883" s="364">
        <f t="array" ref="L883">Профильные_системы[[#This Row],[РРЦ с НДС]]-Профильные_системы[[#This Row],[РРЦ с НДС]]*$N$1</f>
        <v>434.86799999999999</v>
      </c>
      <c r="M883" s="364">
        <f t="array" ref="M883">Профильные_системы[[#This Row],["0" НДС]]-Профильные_системы[[#This Row],["0" НДС]]*$N$1</f>
        <v>362.39</v>
      </c>
      <c r="N883" s="364"/>
      <c r="Q883">
        <f t="array" ref="Q883">Профильные_системы[[#This Row],[РРЦ Без НДС]]-Профильные_системы[[#This Row],[РРЦ Без НДС]]*$U$1</f>
        <v>414.16</v>
      </c>
      <c r="R883">
        <f t="array" ref="R883">Профильные_системы[[#This Row],[РРЦ с НДС]]-Профильные_системы[[#This Row],[РРЦ с НДС]]*$U$1</f>
        <v>434.86799999999999</v>
      </c>
      <c r="S883" s="1">
        <f t="array" ref="S883">Профильные_системы[[#This Row],["0" НДС]]-Профильные_системы[[#This Row],["0" НДС]]*$U$1</f>
        <v>362.39</v>
      </c>
    </row>
    <row r="884" spans="1:19" x14ac:dyDescent="0.25">
      <c r="A884" s="1" t="s">
        <v>475</v>
      </c>
      <c r="B884" s="1" t="s">
        <v>5</v>
      </c>
      <c r="C884" s="1" t="s">
        <v>478</v>
      </c>
      <c r="D884">
        <v>414.16</v>
      </c>
      <c r="E884">
        <v>434.86799999999999</v>
      </c>
      <c r="F884">
        <v>362.39</v>
      </c>
      <c r="K884" s="364">
        <f t="array" ref="K884">Профильные_системы[[#This Row],[РРЦ Без НДС]]-Профильные_системы[[#This Row],[РРЦ Без НДС]]*$N$1</f>
        <v>414.16</v>
      </c>
      <c r="L884" s="364">
        <f t="array" ref="L884">Профильные_системы[[#This Row],[РРЦ с НДС]]-Профильные_системы[[#This Row],[РРЦ с НДС]]*$N$1</f>
        <v>434.86799999999999</v>
      </c>
      <c r="M884" s="364">
        <f t="array" ref="M884">Профильные_системы[[#This Row],["0" НДС]]-Профильные_системы[[#This Row],["0" НДС]]*$N$1</f>
        <v>362.39</v>
      </c>
      <c r="N884" s="364"/>
      <c r="Q884">
        <f t="array" ref="Q884">Профильные_системы[[#This Row],[РРЦ Без НДС]]-Профильные_системы[[#This Row],[РРЦ Без НДС]]*$U$1</f>
        <v>414.16</v>
      </c>
      <c r="R884">
        <f t="array" ref="R884">Профильные_системы[[#This Row],[РРЦ с НДС]]-Профильные_системы[[#This Row],[РРЦ с НДС]]*$U$1</f>
        <v>434.86799999999999</v>
      </c>
      <c r="S884" s="1">
        <f t="array" ref="S884">Профильные_системы[[#This Row],["0" НДС]]-Профильные_системы[[#This Row],["0" НДС]]*$U$1</f>
        <v>362.39</v>
      </c>
    </row>
    <row r="885" spans="1:19" x14ac:dyDescent="0.25">
      <c r="A885" s="1" t="s">
        <v>479</v>
      </c>
      <c r="B885" s="1" t="s">
        <v>3</v>
      </c>
      <c r="C885" s="1" t="s">
        <v>482</v>
      </c>
      <c r="D885">
        <v>2849.07</v>
      </c>
      <c r="E885">
        <v>2991.5280000000002</v>
      </c>
      <c r="F885">
        <v>2492.94</v>
      </c>
      <c r="K885" s="364">
        <f t="array" ref="K885">Профильные_системы[[#This Row],[РРЦ Без НДС]]-Профильные_системы[[#This Row],[РРЦ Без НДС]]*$N$1</f>
        <v>2849.07</v>
      </c>
      <c r="L885" s="364">
        <f t="array" ref="L885">Профильные_системы[[#This Row],[РРЦ с НДС]]-Профильные_системы[[#This Row],[РРЦ с НДС]]*$N$1</f>
        <v>2991.5280000000002</v>
      </c>
      <c r="M885" s="364">
        <f t="array" ref="M885">Профильные_системы[[#This Row],["0" НДС]]-Профильные_системы[[#This Row],["0" НДС]]*$N$1</f>
        <v>2492.94</v>
      </c>
      <c r="N885" s="364"/>
      <c r="Q885">
        <f t="array" ref="Q885">Профильные_системы[[#This Row],[РРЦ Без НДС]]-Профильные_системы[[#This Row],[РРЦ Без НДС]]*$U$1</f>
        <v>2849.07</v>
      </c>
      <c r="R885">
        <f t="array" ref="R885">Профильные_системы[[#This Row],[РРЦ с НДС]]-Профильные_системы[[#This Row],[РРЦ с НДС]]*$U$1</f>
        <v>2991.5280000000002</v>
      </c>
      <c r="S885" s="1">
        <f t="array" ref="S885">Профильные_системы[[#This Row],["0" НДС]]-Профильные_системы[[#This Row],["0" НДС]]*$U$1</f>
        <v>2492.94</v>
      </c>
    </row>
    <row r="886" spans="1:19" x14ac:dyDescent="0.25">
      <c r="A886" s="1" t="s">
        <v>479</v>
      </c>
      <c r="B886" s="1" t="s">
        <v>11</v>
      </c>
      <c r="C886" s="1" t="s">
        <v>484</v>
      </c>
      <c r="D886">
        <v>2849.07</v>
      </c>
      <c r="E886">
        <v>2991.5280000000002</v>
      </c>
      <c r="F886">
        <v>2492.94</v>
      </c>
      <c r="K886" s="364">
        <f t="array" ref="K886">Профильные_системы[[#This Row],[РРЦ Без НДС]]-Профильные_системы[[#This Row],[РРЦ Без НДС]]*$N$1</f>
        <v>2849.07</v>
      </c>
      <c r="L886" s="364">
        <f t="array" ref="L886">Профильные_системы[[#This Row],[РРЦ с НДС]]-Профильные_системы[[#This Row],[РРЦ с НДС]]*$N$1</f>
        <v>2991.5280000000002</v>
      </c>
      <c r="M886" s="364">
        <f t="array" ref="M886">Профильные_системы[[#This Row],["0" НДС]]-Профильные_системы[[#This Row],["0" НДС]]*$N$1</f>
        <v>2492.94</v>
      </c>
      <c r="N886" s="364"/>
      <c r="Q886">
        <f t="array" ref="Q886">Профильные_системы[[#This Row],[РРЦ Без НДС]]-Профильные_системы[[#This Row],[РРЦ Без НДС]]*$U$1</f>
        <v>2849.07</v>
      </c>
      <c r="R886">
        <f t="array" ref="R886">Профильные_системы[[#This Row],[РРЦ с НДС]]-Профильные_системы[[#This Row],[РРЦ с НДС]]*$U$1</f>
        <v>2991.5280000000002</v>
      </c>
      <c r="S886" s="1">
        <f t="array" ref="S886">Профильные_системы[[#This Row],["0" НДС]]-Профильные_системы[[#This Row],["0" НДС]]*$U$1</f>
        <v>2492.94</v>
      </c>
    </row>
    <row r="887" spans="1:19" x14ac:dyDescent="0.25">
      <c r="A887" s="1" t="s">
        <v>479</v>
      </c>
      <c r="B887" s="1" t="s">
        <v>9</v>
      </c>
      <c r="C887" s="1" t="s">
        <v>481</v>
      </c>
      <c r="D887">
        <v>2849.07</v>
      </c>
      <c r="E887">
        <v>2991.5280000000002</v>
      </c>
      <c r="F887">
        <v>2492.94</v>
      </c>
      <c r="K887" s="364">
        <f t="array" ref="K887">Профильные_системы[[#This Row],[РРЦ Без НДС]]-Профильные_системы[[#This Row],[РРЦ Без НДС]]*$N$1</f>
        <v>2849.07</v>
      </c>
      <c r="L887" s="364">
        <f t="array" ref="L887">Профильные_системы[[#This Row],[РРЦ с НДС]]-Профильные_системы[[#This Row],[РРЦ с НДС]]*$N$1</f>
        <v>2991.5280000000002</v>
      </c>
      <c r="M887" s="364">
        <f t="array" ref="M887">Профильные_системы[[#This Row],["0" НДС]]-Профильные_системы[[#This Row],["0" НДС]]*$N$1</f>
        <v>2492.94</v>
      </c>
      <c r="N887" s="364"/>
      <c r="Q887">
        <f t="array" ref="Q887">Профильные_системы[[#This Row],[РРЦ Без НДС]]-Профильные_системы[[#This Row],[РРЦ Без НДС]]*$U$1</f>
        <v>2849.07</v>
      </c>
      <c r="R887">
        <f t="array" ref="R887">Профильные_системы[[#This Row],[РРЦ с НДС]]-Профильные_системы[[#This Row],[РРЦ с НДС]]*$U$1</f>
        <v>2991.5280000000002</v>
      </c>
      <c r="S887" s="1">
        <f t="array" ref="S887">Профильные_системы[[#This Row],["0" НДС]]-Профильные_системы[[#This Row],["0" НДС]]*$U$1</f>
        <v>2492.94</v>
      </c>
    </row>
    <row r="888" spans="1:19" x14ac:dyDescent="0.25">
      <c r="A888" s="1" t="s">
        <v>479</v>
      </c>
      <c r="B888" s="1" t="s">
        <v>18</v>
      </c>
      <c r="C888" s="1" t="s">
        <v>480</v>
      </c>
      <c r="D888">
        <v>2849.07</v>
      </c>
      <c r="E888">
        <v>2991.5280000000002</v>
      </c>
      <c r="F888">
        <v>2492.94</v>
      </c>
      <c r="K888" s="364">
        <f t="array" ref="K888">Профильные_системы[[#This Row],[РРЦ Без НДС]]-Профильные_системы[[#This Row],[РРЦ Без НДС]]*$N$1</f>
        <v>2849.07</v>
      </c>
      <c r="L888" s="364">
        <f t="array" ref="L888">Профильные_системы[[#This Row],[РРЦ с НДС]]-Профильные_системы[[#This Row],[РРЦ с НДС]]*$N$1</f>
        <v>2991.5280000000002</v>
      </c>
      <c r="M888" s="364">
        <f t="array" ref="M888">Профильные_системы[[#This Row],["0" НДС]]-Профильные_системы[[#This Row],["0" НДС]]*$N$1</f>
        <v>2492.94</v>
      </c>
      <c r="N888" s="364"/>
      <c r="Q888">
        <f t="array" ref="Q888">Профильные_системы[[#This Row],[РРЦ Без НДС]]-Профильные_системы[[#This Row],[РРЦ Без НДС]]*$U$1</f>
        <v>2849.07</v>
      </c>
      <c r="R888">
        <f t="array" ref="R888">Профильные_системы[[#This Row],[РРЦ с НДС]]-Профильные_системы[[#This Row],[РРЦ с НДС]]*$U$1</f>
        <v>2991.5280000000002</v>
      </c>
      <c r="S888" s="1">
        <f t="array" ref="S888">Профильные_системы[[#This Row],["0" НДС]]-Профильные_системы[[#This Row],["0" НДС]]*$U$1</f>
        <v>2492.94</v>
      </c>
    </row>
    <row r="889" spans="1:19" x14ac:dyDescent="0.25">
      <c r="A889" s="1" t="s">
        <v>479</v>
      </c>
      <c r="B889" s="1" t="s">
        <v>5</v>
      </c>
      <c r="C889" s="1" t="s">
        <v>483</v>
      </c>
      <c r="D889">
        <v>2849.07</v>
      </c>
      <c r="E889">
        <v>2991.5280000000002</v>
      </c>
      <c r="F889">
        <v>2492.94</v>
      </c>
      <c r="K889" s="364">
        <f t="array" ref="K889">Профильные_системы[[#This Row],[РРЦ Без НДС]]-Профильные_системы[[#This Row],[РРЦ Без НДС]]*$N$1</f>
        <v>2849.07</v>
      </c>
      <c r="L889" s="364">
        <f t="array" ref="L889">Профильные_системы[[#This Row],[РРЦ с НДС]]-Профильные_системы[[#This Row],[РРЦ с НДС]]*$N$1</f>
        <v>2991.5280000000002</v>
      </c>
      <c r="M889" s="364">
        <f t="array" ref="M889">Профильные_системы[[#This Row],["0" НДС]]-Профильные_системы[[#This Row],["0" НДС]]*$N$1</f>
        <v>2492.94</v>
      </c>
      <c r="N889" s="364"/>
      <c r="Q889">
        <f t="array" ref="Q889">Профильные_системы[[#This Row],[РРЦ Без НДС]]-Профильные_системы[[#This Row],[РРЦ Без НДС]]*$U$1</f>
        <v>2849.07</v>
      </c>
      <c r="R889">
        <f t="array" ref="R889">Профильные_системы[[#This Row],[РРЦ с НДС]]-Профильные_системы[[#This Row],[РРЦ с НДС]]*$U$1</f>
        <v>2991.5280000000002</v>
      </c>
      <c r="S889" s="1">
        <f t="array" ref="S889">Профильные_системы[[#This Row],["0" НДС]]-Профильные_системы[[#This Row],["0" НДС]]*$U$1</f>
        <v>2492.94</v>
      </c>
    </row>
    <row r="890" spans="1:19" x14ac:dyDescent="0.25">
      <c r="A890" s="1" t="s">
        <v>485</v>
      </c>
      <c r="B890" s="1" t="s">
        <v>3</v>
      </c>
      <c r="C890" s="1" t="s">
        <v>488</v>
      </c>
      <c r="D890">
        <v>2849.07</v>
      </c>
      <c r="E890">
        <v>2991.5280000000002</v>
      </c>
      <c r="F890">
        <v>2492.94</v>
      </c>
      <c r="K890" s="364">
        <f t="array" ref="K890">Профильные_системы[[#This Row],[РРЦ Без НДС]]-Профильные_системы[[#This Row],[РРЦ Без НДС]]*$N$1</f>
        <v>2849.07</v>
      </c>
      <c r="L890" s="364">
        <f t="array" ref="L890">Профильные_системы[[#This Row],[РРЦ с НДС]]-Профильные_системы[[#This Row],[РРЦ с НДС]]*$N$1</f>
        <v>2991.5280000000002</v>
      </c>
      <c r="M890" s="364">
        <f t="array" ref="M890">Профильные_системы[[#This Row],["0" НДС]]-Профильные_системы[[#This Row],["0" НДС]]*$N$1</f>
        <v>2492.94</v>
      </c>
      <c r="N890" s="364"/>
      <c r="Q890">
        <f t="array" ref="Q890">Профильные_системы[[#This Row],[РРЦ Без НДС]]-Профильные_системы[[#This Row],[РРЦ Без НДС]]*$U$1</f>
        <v>2849.07</v>
      </c>
      <c r="R890">
        <f t="array" ref="R890">Профильные_системы[[#This Row],[РРЦ с НДС]]-Профильные_системы[[#This Row],[РРЦ с НДС]]*$U$1</f>
        <v>2991.5280000000002</v>
      </c>
      <c r="S890" s="1">
        <f t="array" ref="S890">Профильные_системы[[#This Row],["0" НДС]]-Профильные_системы[[#This Row],["0" НДС]]*$U$1</f>
        <v>2492.94</v>
      </c>
    </row>
    <row r="891" spans="1:19" x14ac:dyDescent="0.25">
      <c r="A891" s="1" t="s">
        <v>485</v>
      </c>
      <c r="B891" s="1" t="s">
        <v>11</v>
      </c>
      <c r="C891" s="1" t="s">
        <v>490</v>
      </c>
      <c r="D891">
        <v>2849.07</v>
      </c>
      <c r="E891">
        <v>2991.5280000000002</v>
      </c>
      <c r="F891">
        <v>2492.94</v>
      </c>
      <c r="K891" s="364">
        <f t="array" ref="K891">Профильные_системы[[#This Row],[РРЦ Без НДС]]-Профильные_системы[[#This Row],[РРЦ Без НДС]]*$N$1</f>
        <v>2849.07</v>
      </c>
      <c r="L891" s="364">
        <f t="array" ref="L891">Профильные_системы[[#This Row],[РРЦ с НДС]]-Профильные_системы[[#This Row],[РРЦ с НДС]]*$N$1</f>
        <v>2991.5280000000002</v>
      </c>
      <c r="M891" s="364">
        <f t="array" ref="M891">Профильные_системы[[#This Row],["0" НДС]]-Профильные_системы[[#This Row],["0" НДС]]*$N$1</f>
        <v>2492.94</v>
      </c>
      <c r="N891" s="364"/>
      <c r="Q891">
        <f t="array" ref="Q891">Профильные_системы[[#This Row],[РРЦ Без НДС]]-Профильные_системы[[#This Row],[РРЦ Без НДС]]*$U$1</f>
        <v>2849.07</v>
      </c>
      <c r="R891">
        <f t="array" ref="R891">Профильные_системы[[#This Row],[РРЦ с НДС]]-Профильные_системы[[#This Row],[РРЦ с НДС]]*$U$1</f>
        <v>2991.5280000000002</v>
      </c>
      <c r="S891" s="1">
        <f t="array" ref="S891">Профильные_системы[[#This Row],["0" НДС]]-Профильные_системы[[#This Row],["0" НДС]]*$U$1</f>
        <v>2492.94</v>
      </c>
    </row>
    <row r="892" spans="1:19" x14ac:dyDescent="0.25">
      <c r="A892" s="1" t="s">
        <v>485</v>
      </c>
      <c r="B892" s="1" t="s">
        <v>9</v>
      </c>
      <c r="C892" s="1" t="s">
        <v>487</v>
      </c>
      <c r="D892">
        <v>2849.07</v>
      </c>
      <c r="E892">
        <v>2991.5280000000002</v>
      </c>
      <c r="F892">
        <v>2492.94</v>
      </c>
      <c r="K892" s="364">
        <f t="array" ref="K892">Профильные_системы[[#This Row],[РРЦ Без НДС]]-Профильные_системы[[#This Row],[РРЦ Без НДС]]*$N$1</f>
        <v>2849.07</v>
      </c>
      <c r="L892" s="364">
        <f t="array" ref="L892">Профильные_системы[[#This Row],[РРЦ с НДС]]-Профильные_системы[[#This Row],[РРЦ с НДС]]*$N$1</f>
        <v>2991.5280000000002</v>
      </c>
      <c r="M892" s="364">
        <f t="array" ref="M892">Профильные_системы[[#This Row],["0" НДС]]-Профильные_системы[[#This Row],["0" НДС]]*$N$1</f>
        <v>2492.94</v>
      </c>
      <c r="N892" s="364"/>
      <c r="Q892">
        <f t="array" ref="Q892">Профильные_системы[[#This Row],[РРЦ Без НДС]]-Профильные_системы[[#This Row],[РРЦ Без НДС]]*$U$1</f>
        <v>2849.07</v>
      </c>
      <c r="R892">
        <f t="array" ref="R892">Профильные_системы[[#This Row],[РРЦ с НДС]]-Профильные_системы[[#This Row],[РРЦ с НДС]]*$U$1</f>
        <v>2991.5280000000002</v>
      </c>
      <c r="S892" s="1">
        <f t="array" ref="S892">Профильные_системы[[#This Row],["0" НДС]]-Профильные_системы[[#This Row],["0" НДС]]*$U$1</f>
        <v>2492.94</v>
      </c>
    </row>
    <row r="893" spans="1:19" x14ac:dyDescent="0.25">
      <c r="A893" s="1" t="s">
        <v>485</v>
      </c>
      <c r="B893" s="1" t="s">
        <v>18</v>
      </c>
      <c r="C893" s="1" t="s">
        <v>486</v>
      </c>
      <c r="D893">
        <v>2849.07</v>
      </c>
      <c r="E893">
        <v>2991.5280000000002</v>
      </c>
      <c r="F893">
        <v>2492.94</v>
      </c>
      <c r="K893" s="364">
        <f t="array" ref="K893">Профильные_системы[[#This Row],[РРЦ Без НДС]]-Профильные_системы[[#This Row],[РРЦ Без НДС]]*$N$1</f>
        <v>2849.07</v>
      </c>
      <c r="L893" s="364">
        <f t="array" ref="L893">Профильные_системы[[#This Row],[РРЦ с НДС]]-Профильные_системы[[#This Row],[РРЦ с НДС]]*$N$1</f>
        <v>2991.5280000000002</v>
      </c>
      <c r="M893" s="364">
        <f t="array" ref="M893">Профильные_системы[[#This Row],["0" НДС]]-Профильные_системы[[#This Row],["0" НДС]]*$N$1</f>
        <v>2492.94</v>
      </c>
      <c r="N893" s="364"/>
      <c r="Q893">
        <f t="array" ref="Q893">Профильные_системы[[#This Row],[РРЦ Без НДС]]-Профильные_системы[[#This Row],[РРЦ Без НДС]]*$U$1</f>
        <v>2849.07</v>
      </c>
      <c r="R893">
        <f t="array" ref="R893">Профильные_системы[[#This Row],[РРЦ с НДС]]-Профильные_системы[[#This Row],[РРЦ с НДС]]*$U$1</f>
        <v>2991.5280000000002</v>
      </c>
      <c r="S893" s="1">
        <f t="array" ref="S893">Профильные_системы[[#This Row],["0" НДС]]-Профильные_системы[[#This Row],["0" НДС]]*$U$1</f>
        <v>2492.94</v>
      </c>
    </row>
    <row r="894" spans="1:19" x14ac:dyDescent="0.25">
      <c r="A894" s="1" t="s">
        <v>485</v>
      </c>
      <c r="B894" s="1" t="s">
        <v>5</v>
      </c>
      <c r="C894" s="1" t="s">
        <v>489</v>
      </c>
      <c r="D894">
        <v>2849.07</v>
      </c>
      <c r="E894">
        <v>2991.5280000000002</v>
      </c>
      <c r="F894">
        <v>2492.94</v>
      </c>
      <c r="K894" s="364">
        <f t="array" ref="K894">Профильные_системы[[#This Row],[РРЦ Без НДС]]-Профильные_системы[[#This Row],[РРЦ Без НДС]]*$N$1</f>
        <v>2849.07</v>
      </c>
      <c r="L894" s="364">
        <f t="array" ref="L894">Профильные_системы[[#This Row],[РРЦ с НДС]]-Профильные_системы[[#This Row],[РРЦ с НДС]]*$N$1</f>
        <v>2991.5280000000002</v>
      </c>
      <c r="M894" s="364">
        <f t="array" ref="M894">Профильные_системы[[#This Row],["0" НДС]]-Профильные_системы[[#This Row],["0" НДС]]*$N$1</f>
        <v>2492.94</v>
      </c>
      <c r="N894" s="364"/>
      <c r="Q894">
        <f t="array" ref="Q894">Профильные_системы[[#This Row],[РРЦ Без НДС]]-Профильные_системы[[#This Row],[РРЦ Без НДС]]*$U$1</f>
        <v>2849.07</v>
      </c>
      <c r="R894">
        <f t="array" ref="R894">Профильные_системы[[#This Row],[РРЦ с НДС]]-Профильные_системы[[#This Row],[РРЦ с НДС]]*$U$1</f>
        <v>2991.5280000000002</v>
      </c>
      <c r="S894" s="1">
        <f t="array" ref="S894">Профильные_системы[[#This Row],["0" НДС]]-Профильные_системы[[#This Row],["0" НДС]]*$U$1</f>
        <v>2492.94</v>
      </c>
    </row>
    <row r="895" spans="1:19" x14ac:dyDescent="0.25">
      <c r="A895" s="1" t="s">
        <v>565</v>
      </c>
      <c r="B895" s="1" t="s">
        <v>3</v>
      </c>
      <c r="C895" s="1" t="s">
        <v>568</v>
      </c>
      <c r="D895">
        <v>281.54000000000002</v>
      </c>
      <c r="E895">
        <v>295.62</v>
      </c>
      <c r="F895">
        <v>246.35</v>
      </c>
      <c r="K895" s="364">
        <f t="array" ref="K895">Профильные_системы[[#This Row],[РРЦ Без НДС]]-Профильные_системы[[#This Row],[РРЦ Без НДС]]*$N$1</f>
        <v>281.54000000000002</v>
      </c>
      <c r="L895" s="364">
        <f t="array" ref="L895">Профильные_системы[[#This Row],[РРЦ с НДС]]-Профильные_системы[[#This Row],[РРЦ с НДС]]*$N$1</f>
        <v>295.62</v>
      </c>
      <c r="M895" s="364">
        <f t="array" ref="M895">Профильные_системы[[#This Row],["0" НДС]]-Профильные_системы[[#This Row],["0" НДС]]*$N$1</f>
        <v>246.35</v>
      </c>
      <c r="N895" s="364"/>
      <c r="Q895">
        <f t="array" ref="Q895">Профильные_системы[[#This Row],[РРЦ Без НДС]]-Профильные_системы[[#This Row],[РРЦ Без НДС]]*$U$1</f>
        <v>281.54000000000002</v>
      </c>
      <c r="R895">
        <f t="array" ref="R895">Профильные_системы[[#This Row],[РРЦ с НДС]]-Профильные_системы[[#This Row],[РРЦ с НДС]]*$U$1</f>
        <v>295.62</v>
      </c>
      <c r="S895" s="1">
        <f t="array" ref="S895">Профильные_системы[[#This Row],["0" НДС]]-Профильные_системы[[#This Row],["0" НДС]]*$U$1</f>
        <v>246.35</v>
      </c>
    </row>
    <row r="896" spans="1:19" x14ac:dyDescent="0.25">
      <c r="A896" s="1" t="s">
        <v>565</v>
      </c>
      <c r="B896" s="1" t="s">
        <v>18</v>
      </c>
      <c r="C896" s="1" t="s">
        <v>566</v>
      </c>
      <c r="D896">
        <v>281.54000000000002</v>
      </c>
      <c r="E896">
        <v>295.62</v>
      </c>
      <c r="F896">
        <v>246.35</v>
      </c>
      <c r="K896" s="364">
        <f t="array" ref="K896">Профильные_системы[[#This Row],[РРЦ Без НДС]]-Профильные_системы[[#This Row],[РРЦ Без НДС]]*$N$1</f>
        <v>281.54000000000002</v>
      </c>
      <c r="L896" s="364">
        <f t="array" ref="L896">Профильные_системы[[#This Row],[РРЦ с НДС]]-Профильные_системы[[#This Row],[РРЦ с НДС]]*$N$1</f>
        <v>295.62</v>
      </c>
      <c r="M896" s="364">
        <f t="array" ref="M896">Профильные_системы[[#This Row],["0" НДС]]-Профильные_системы[[#This Row],["0" НДС]]*$N$1</f>
        <v>246.35</v>
      </c>
      <c r="N896" s="364"/>
      <c r="Q896">
        <f t="array" ref="Q896">Профильные_системы[[#This Row],[РРЦ Без НДС]]-Профильные_системы[[#This Row],[РРЦ Без НДС]]*$U$1</f>
        <v>281.54000000000002</v>
      </c>
      <c r="R896">
        <f t="array" ref="R896">Профильные_системы[[#This Row],[РРЦ с НДС]]-Профильные_системы[[#This Row],[РРЦ с НДС]]*$U$1</f>
        <v>295.62</v>
      </c>
      <c r="S896" s="1">
        <f t="array" ref="S896">Профильные_системы[[#This Row],["0" НДС]]-Профильные_системы[[#This Row],["0" НДС]]*$U$1</f>
        <v>246.35</v>
      </c>
    </row>
    <row r="897" spans="1:19" x14ac:dyDescent="0.25">
      <c r="A897" s="1" t="s">
        <v>565</v>
      </c>
      <c r="B897" s="1" t="s">
        <v>1084</v>
      </c>
      <c r="C897" s="1" t="s">
        <v>567</v>
      </c>
      <c r="D897">
        <v>281.54000000000002</v>
      </c>
      <c r="E897">
        <v>295.62</v>
      </c>
      <c r="F897">
        <v>246.35</v>
      </c>
      <c r="K897" s="364">
        <f t="array" ref="K897">Профильные_системы[[#This Row],[РРЦ Без НДС]]-Профильные_системы[[#This Row],[РРЦ Без НДС]]*$N$1</f>
        <v>281.54000000000002</v>
      </c>
      <c r="L897" s="364">
        <f t="array" ref="L897">Профильные_системы[[#This Row],[РРЦ с НДС]]-Профильные_системы[[#This Row],[РРЦ с НДС]]*$N$1</f>
        <v>295.62</v>
      </c>
      <c r="M897" s="364">
        <f t="array" ref="M897">Профильные_системы[[#This Row],["0" НДС]]-Профильные_системы[[#This Row],["0" НДС]]*$N$1</f>
        <v>246.35</v>
      </c>
      <c r="N897" s="364"/>
      <c r="Q897">
        <f t="array" ref="Q897">Профильные_системы[[#This Row],[РРЦ Без НДС]]-Профильные_системы[[#This Row],[РРЦ Без НДС]]*$U$1</f>
        <v>281.54000000000002</v>
      </c>
      <c r="R897">
        <f t="array" ref="R897">Профильные_системы[[#This Row],[РРЦ с НДС]]-Профильные_системы[[#This Row],[РРЦ с НДС]]*$U$1</f>
        <v>295.62</v>
      </c>
      <c r="S897" s="1">
        <f t="array" ref="S897">Профильные_системы[[#This Row],["0" НДС]]-Профильные_системы[[#This Row],["0" НДС]]*$U$1</f>
        <v>246.35</v>
      </c>
    </row>
    <row r="898" spans="1:19" x14ac:dyDescent="0.25">
      <c r="A898" s="1" t="s">
        <v>565</v>
      </c>
      <c r="B898" s="1" t="s">
        <v>5</v>
      </c>
      <c r="C898" s="1" t="s">
        <v>569</v>
      </c>
      <c r="D898">
        <v>281.54000000000002</v>
      </c>
      <c r="E898">
        <v>295.62</v>
      </c>
      <c r="F898">
        <v>246.35</v>
      </c>
      <c r="K898" s="364">
        <f t="array" ref="K898">Профильные_системы[[#This Row],[РРЦ Без НДС]]-Профильные_системы[[#This Row],[РРЦ Без НДС]]*$N$1</f>
        <v>281.54000000000002</v>
      </c>
      <c r="L898" s="364">
        <f t="array" ref="L898">Профильные_системы[[#This Row],[РРЦ с НДС]]-Профильные_системы[[#This Row],[РРЦ с НДС]]*$N$1</f>
        <v>295.62</v>
      </c>
      <c r="M898" s="364">
        <f t="array" ref="M898">Профильные_системы[[#This Row],["0" НДС]]-Профильные_системы[[#This Row],["0" НДС]]*$N$1</f>
        <v>246.35</v>
      </c>
      <c r="N898" s="364"/>
      <c r="Q898">
        <f t="array" ref="Q898">Профильные_системы[[#This Row],[РРЦ Без НДС]]-Профильные_системы[[#This Row],[РРЦ Без НДС]]*$U$1</f>
        <v>281.54000000000002</v>
      </c>
      <c r="R898">
        <f t="array" ref="R898">Профильные_системы[[#This Row],[РРЦ с НДС]]-Профильные_системы[[#This Row],[РРЦ с НДС]]*$U$1</f>
        <v>295.62</v>
      </c>
      <c r="S898" s="1">
        <f t="array" ref="S898">Профильные_системы[[#This Row],["0" НДС]]-Профильные_системы[[#This Row],["0" НДС]]*$U$1</f>
        <v>246.35</v>
      </c>
    </row>
    <row r="899" spans="1:19" x14ac:dyDescent="0.25">
      <c r="A899" s="1" t="s">
        <v>1494</v>
      </c>
      <c r="B899" s="1"/>
      <c r="C899" s="1" t="s">
        <v>1404</v>
      </c>
      <c r="D899">
        <v>210.59</v>
      </c>
      <c r="E899">
        <v>221.12400000000002</v>
      </c>
      <c r="F899">
        <v>184.27</v>
      </c>
      <c r="K899" s="364">
        <f t="array" ref="K899">Профильные_системы[[#This Row],[РРЦ Без НДС]]-Профильные_системы[[#This Row],[РРЦ Без НДС]]*$N$1</f>
        <v>210.59</v>
      </c>
      <c r="L899" s="364">
        <f t="array" ref="L899">Профильные_системы[[#This Row],[РРЦ с НДС]]-Профильные_системы[[#This Row],[РРЦ с НДС]]*$N$1</f>
        <v>221.12400000000002</v>
      </c>
      <c r="M899" s="364">
        <f t="array" ref="M899">Профильные_системы[[#This Row],["0" НДС]]-Профильные_системы[[#This Row],["0" НДС]]*$N$1</f>
        <v>184.27</v>
      </c>
      <c r="N899" s="364"/>
      <c r="Q899">
        <f t="array" ref="Q899">Профильные_системы[[#This Row],[РРЦ Без НДС]]-Профильные_системы[[#This Row],[РРЦ Без НДС]]*$U$1</f>
        <v>210.59</v>
      </c>
      <c r="R899">
        <f t="array" ref="R899">Профильные_системы[[#This Row],[РРЦ с НДС]]-Профильные_системы[[#This Row],[РРЦ с НДС]]*$U$1</f>
        <v>221.12400000000002</v>
      </c>
      <c r="S899" s="1">
        <f t="array" ref="S899">Профильные_системы[[#This Row],["0" НДС]]-Профильные_системы[[#This Row],["0" НДС]]*$U$1</f>
        <v>184.27</v>
      </c>
    </row>
    <row r="900" spans="1:19" x14ac:dyDescent="0.25">
      <c r="A900" s="1" t="s">
        <v>1325</v>
      </c>
      <c r="B900" s="1"/>
      <c r="C900" s="1" t="s">
        <v>1322</v>
      </c>
      <c r="D900">
        <v>4308.78</v>
      </c>
      <c r="E900">
        <v>4524.2160000000003</v>
      </c>
      <c r="F900">
        <v>3770.18</v>
      </c>
      <c r="K900" s="364">
        <f t="array" ref="K900">Профильные_системы[[#This Row],[РРЦ Без НДС]]-Профильные_системы[[#This Row],[РРЦ Без НДС]]*$N$1</f>
        <v>4308.78</v>
      </c>
      <c r="L900" s="364">
        <f t="array" ref="L900">Профильные_системы[[#This Row],[РРЦ с НДС]]-Профильные_системы[[#This Row],[РРЦ с НДС]]*$N$1</f>
        <v>4524.2160000000003</v>
      </c>
      <c r="M900" s="364">
        <f t="array" ref="M900">Профильные_системы[[#This Row],["0" НДС]]-Профильные_системы[[#This Row],["0" НДС]]*$N$1</f>
        <v>3770.18</v>
      </c>
      <c r="N900" s="364"/>
      <c r="Q900">
        <f t="array" ref="Q900">Профильные_системы[[#This Row],[РРЦ Без НДС]]-Профильные_системы[[#This Row],[РРЦ Без НДС]]*$U$1</f>
        <v>4308.78</v>
      </c>
      <c r="R900">
        <f t="array" ref="R900">Профильные_системы[[#This Row],[РРЦ с НДС]]-Профильные_системы[[#This Row],[РРЦ с НДС]]*$U$1</f>
        <v>4524.2160000000003</v>
      </c>
      <c r="S900" s="1">
        <f t="array" ref="S900">Профильные_системы[[#This Row],["0" НДС]]-Профильные_системы[[#This Row],["0" НДС]]*$U$1</f>
        <v>3770.18</v>
      </c>
    </row>
    <row r="901" spans="1:19" x14ac:dyDescent="0.25">
      <c r="A901" s="1" t="s">
        <v>1324</v>
      </c>
      <c r="B901" s="1"/>
      <c r="C901" s="1" t="s">
        <v>1323</v>
      </c>
      <c r="D901">
        <v>1774.19</v>
      </c>
      <c r="E901">
        <v>1862.904</v>
      </c>
      <c r="F901">
        <v>1552.42</v>
      </c>
      <c r="K901" s="364">
        <f t="array" ref="K901">Профильные_системы[[#This Row],[РРЦ Без НДС]]-Профильные_системы[[#This Row],[РРЦ Без НДС]]*$N$1</f>
        <v>1774.19</v>
      </c>
      <c r="L901" s="364">
        <f t="array" ref="L901">Профильные_системы[[#This Row],[РРЦ с НДС]]-Профильные_системы[[#This Row],[РРЦ с НДС]]*$N$1</f>
        <v>1862.904</v>
      </c>
      <c r="M901" s="364">
        <f t="array" ref="M901">Профильные_системы[[#This Row],["0" НДС]]-Профильные_системы[[#This Row],["0" НДС]]*$N$1</f>
        <v>1552.42</v>
      </c>
      <c r="N901" s="364"/>
      <c r="Q901">
        <f t="array" ref="Q901">Профильные_системы[[#This Row],[РРЦ Без НДС]]-Профильные_системы[[#This Row],[РРЦ Без НДС]]*$U$1</f>
        <v>1774.19</v>
      </c>
      <c r="R901">
        <f t="array" ref="R901">Профильные_системы[[#This Row],[РРЦ с НДС]]-Профильные_системы[[#This Row],[РРЦ с НДС]]*$U$1</f>
        <v>1862.904</v>
      </c>
      <c r="S901" s="1">
        <f t="array" ref="S901">Профильные_системы[[#This Row],["0" НДС]]-Профильные_системы[[#This Row],["0" НДС]]*$U$1</f>
        <v>1552.42</v>
      </c>
    </row>
    <row r="902" spans="1:19" x14ac:dyDescent="0.25">
      <c r="A902" s="1" t="s">
        <v>493</v>
      </c>
      <c r="B902" s="1" t="s">
        <v>18</v>
      </c>
      <c r="C902" s="1" t="s">
        <v>494</v>
      </c>
      <c r="D902">
        <v>815.4</v>
      </c>
      <c r="E902">
        <v>856.17600000000004</v>
      </c>
      <c r="F902">
        <v>713.48</v>
      </c>
      <c r="K902" s="364">
        <f t="array" ref="K902">Профильные_системы[[#This Row],[РРЦ Без НДС]]-Профильные_системы[[#This Row],[РРЦ Без НДС]]*$N$1</f>
        <v>815.4</v>
      </c>
      <c r="L902" s="364">
        <f t="array" ref="L902">Профильные_системы[[#This Row],[РРЦ с НДС]]-Профильные_системы[[#This Row],[РРЦ с НДС]]*$N$1</f>
        <v>856.17600000000004</v>
      </c>
      <c r="M902" s="364">
        <f t="array" ref="M902">Профильные_системы[[#This Row],["0" НДС]]-Профильные_системы[[#This Row],["0" НДС]]*$N$1</f>
        <v>713.48</v>
      </c>
      <c r="N902" s="364"/>
      <c r="Q902">
        <f t="array" ref="Q902">Профильные_системы[[#This Row],[РРЦ Без НДС]]-Профильные_системы[[#This Row],[РРЦ Без НДС]]*$U$1</f>
        <v>815.4</v>
      </c>
      <c r="R902">
        <f t="array" ref="R902">Профильные_системы[[#This Row],[РРЦ с НДС]]-Профильные_системы[[#This Row],[РРЦ с НДС]]*$U$1</f>
        <v>856.17600000000004</v>
      </c>
      <c r="S902" s="1">
        <f t="array" ref="S902">Профильные_системы[[#This Row],["0" НДС]]-Профильные_системы[[#This Row],["0" НДС]]*$U$1</f>
        <v>713.48</v>
      </c>
    </row>
    <row r="903" spans="1:19" x14ac:dyDescent="0.25">
      <c r="A903" s="1" t="s">
        <v>493</v>
      </c>
      <c r="B903" s="1" t="s">
        <v>3</v>
      </c>
      <c r="C903" s="1" t="s">
        <v>495</v>
      </c>
      <c r="D903">
        <v>815.4</v>
      </c>
      <c r="E903">
        <v>856.17600000000004</v>
      </c>
      <c r="F903">
        <v>713.48</v>
      </c>
      <c r="K903" s="364">
        <f t="array" ref="K903">Профильные_системы[[#This Row],[РРЦ Без НДС]]-Профильные_системы[[#This Row],[РРЦ Без НДС]]*$N$1</f>
        <v>815.4</v>
      </c>
      <c r="L903" s="364">
        <f t="array" ref="L903">Профильные_системы[[#This Row],[РРЦ с НДС]]-Профильные_системы[[#This Row],[РРЦ с НДС]]*$N$1</f>
        <v>856.17600000000004</v>
      </c>
      <c r="M903" s="364">
        <f t="array" ref="M903">Профильные_системы[[#This Row],["0" НДС]]-Профильные_системы[[#This Row],["0" НДС]]*$N$1</f>
        <v>713.48</v>
      </c>
      <c r="N903" s="364"/>
      <c r="Q903">
        <f t="array" ref="Q903">Профильные_системы[[#This Row],[РРЦ Без НДС]]-Профильные_системы[[#This Row],[РРЦ Без НДС]]*$U$1</f>
        <v>815.4</v>
      </c>
      <c r="R903">
        <f t="array" ref="R903">Профильные_системы[[#This Row],[РРЦ с НДС]]-Профильные_системы[[#This Row],[РРЦ с НДС]]*$U$1</f>
        <v>856.17600000000004</v>
      </c>
      <c r="S903" s="1">
        <f t="array" ref="S903">Профильные_системы[[#This Row],["0" НДС]]-Профильные_системы[[#This Row],["0" НДС]]*$U$1</f>
        <v>713.48</v>
      </c>
    </row>
    <row r="904" spans="1:19" x14ac:dyDescent="0.25">
      <c r="A904" s="1" t="s">
        <v>493</v>
      </c>
      <c r="B904" s="1" t="s">
        <v>5</v>
      </c>
      <c r="C904" s="1" t="s">
        <v>496</v>
      </c>
      <c r="D904">
        <v>815.4</v>
      </c>
      <c r="E904">
        <v>856.17600000000004</v>
      </c>
      <c r="F904">
        <v>713.48</v>
      </c>
      <c r="K904" s="364">
        <f t="array" ref="K904">Профильные_системы[[#This Row],[РРЦ Без НДС]]-Профильные_системы[[#This Row],[РРЦ Без НДС]]*$N$1</f>
        <v>815.4</v>
      </c>
      <c r="L904" s="364">
        <f t="array" ref="L904">Профильные_системы[[#This Row],[РРЦ с НДС]]-Профильные_системы[[#This Row],[РРЦ с НДС]]*$N$1</f>
        <v>856.17600000000004</v>
      </c>
      <c r="M904" s="364">
        <f t="array" ref="M904">Профильные_системы[[#This Row],["0" НДС]]-Профильные_системы[[#This Row],["0" НДС]]*$N$1</f>
        <v>713.48</v>
      </c>
      <c r="N904" s="364"/>
      <c r="Q904">
        <f t="array" ref="Q904">Профильные_системы[[#This Row],[РРЦ Без НДС]]-Профильные_системы[[#This Row],[РРЦ Без НДС]]*$U$1</f>
        <v>815.4</v>
      </c>
      <c r="R904">
        <f t="array" ref="R904">Профильные_системы[[#This Row],[РРЦ с НДС]]-Профильные_системы[[#This Row],[РРЦ с НДС]]*$U$1</f>
        <v>856.17600000000004</v>
      </c>
      <c r="S904" s="1">
        <f t="array" ref="S904">Профильные_системы[[#This Row],["0" НДС]]-Профильные_системы[[#This Row],["0" НДС]]*$U$1</f>
        <v>713.48</v>
      </c>
    </row>
    <row r="905" spans="1:19" x14ac:dyDescent="0.25">
      <c r="A905" s="1" t="s">
        <v>497</v>
      </c>
      <c r="B905" s="1"/>
      <c r="C905" s="1" t="s">
        <v>498</v>
      </c>
      <c r="D905">
        <v>4368.13</v>
      </c>
      <c r="E905">
        <v>4586.5320000000002</v>
      </c>
      <c r="F905">
        <v>3822.11</v>
      </c>
      <c r="K905" s="364">
        <f t="array" ref="K905">Профильные_системы[[#This Row],[РРЦ Без НДС]]-Профильные_системы[[#This Row],[РРЦ Без НДС]]*$N$1</f>
        <v>4368.13</v>
      </c>
      <c r="L905" s="364">
        <f t="array" ref="L905">Профильные_системы[[#This Row],[РРЦ с НДС]]-Профильные_системы[[#This Row],[РРЦ с НДС]]*$N$1</f>
        <v>4586.5320000000002</v>
      </c>
      <c r="M905" s="364">
        <f t="array" ref="M905">Профильные_системы[[#This Row],["0" НДС]]-Профильные_системы[[#This Row],["0" НДС]]*$N$1</f>
        <v>3822.11</v>
      </c>
      <c r="N905" s="364"/>
      <c r="Q905">
        <f t="array" ref="Q905">Профильные_системы[[#This Row],[РРЦ Без НДС]]-Профильные_системы[[#This Row],[РРЦ Без НДС]]*$U$1</f>
        <v>4368.13</v>
      </c>
      <c r="R905">
        <f t="array" ref="R905">Профильные_системы[[#This Row],[РРЦ с НДС]]-Профильные_системы[[#This Row],[РРЦ с НДС]]*$U$1</f>
        <v>4586.5320000000002</v>
      </c>
      <c r="S905" s="1">
        <f t="array" ref="S905">Профильные_системы[[#This Row],["0" НДС]]-Профильные_системы[[#This Row],["0" НДС]]*$U$1</f>
        <v>3822.11</v>
      </c>
    </row>
    <row r="906" spans="1:19" x14ac:dyDescent="0.25">
      <c r="A906" s="1" t="s">
        <v>1155</v>
      </c>
      <c r="B906" s="1" t="s">
        <v>3</v>
      </c>
      <c r="C906" s="1" t="s">
        <v>1156</v>
      </c>
      <c r="D906">
        <v>2535.88</v>
      </c>
      <c r="E906">
        <v>2662.6800000000003</v>
      </c>
      <c r="F906">
        <v>2218.9</v>
      </c>
      <c r="K906" s="364">
        <f t="array" ref="K906">Профильные_системы[[#This Row],[РРЦ Без НДС]]-Профильные_системы[[#This Row],[РРЦ Без НДС]]*$N$1</f>
        <v>2535.88</v>
      </c>
      <c r="L906" s="364">
        <f t="array" ref="L906">Профильные_системы[[#This Row],[РРЦ с НДС]]-Профильные_системы[[#This Row],[РРЦ с НДС]]*$N$1</f>
        <v>2662.6800000000003</v>
      </c>
      <c r="M906" s="364">
        <f t="array" ref="M906">Профильные_системы[[#This Row],["0" НДС]]-Профильные_системы[[#This Row],["0" НДС]]*$N$1</f>
        <v>2218.9</v>
      </c>
      <c r="N906" s="364"/>
      <c r="Q906">
        <f t="array" ref="Q906">Профильные_системы[[#This Row],[РРЦ Без НДС]]-Профильные_системы[[#This Row],[РРЦ Без НДС]]*$U$1</f>
        <v>2535.88</v>
      </c>
      <c r="R906">
        <f t="array" ref="R906">Профильные_системы[[#This Row],[РРЦ с НДС]]-Профильные_системы[[#This Row],[РРЦ с НДС]]*$U$1</f>
        <v>2662.6800000000003</v>
      </c>
      <c r="S906" s="1">
        <f t="array" ref="S906">Профильные_системы[[#This Row],["0" НДС]]-Профильные_системы[[#This Row],["0" НДС]]*$U$1</f>
        <v>2218.9</v>
      </c>
    </row>
    <row r="907" spans="1:19" x14ac:dyDescent="0.25">
      <c r="A907" s="1" t="s">
        <v>1155</v>
      </c>
      <c r="B907" s="1" t="s">
        <v>469</v>
      </c>
      <c r="C907" s="1" t="s">
        <v>1157</v>
      </c>
      <c r="D907">
        <v>2535.88</v>
      </c>
      <c r="E907">
        <v>2662.6800000000003</v>
      </c>
      <c r="F907">
        <v>2218.9</v>
      </c>
      <c r="K907" s="364">
        <f t="array" ref="K907">Профильные_системы[[#This Row],[РРЦ Без НДС]]-Профильные_системы[[#This Row],[РРЦ Без НДС]]*$N$1</f>
        <v>2535.88</v>
      </c>
      <c r="L907" s="364">
        <f t="array" ref="L907">Профильные_системы[[#This Row],[РРЦ с НДС]]-Профильные_системы[[#This Row],[РРЦ с НДС]]*$N$1</f>
        <v>2662.6800000000003</v>
      </c>
      <c r="M907" s="364">
        <f t="array" ref="M907">Профильные_системы[[#This Row],["0" НДС]]-Профильные_системы[[#This Row],["0" НДС]]*$N$1</f>
        <v>2218.9</v>
      </c>
      <c r="N907" s="364"/>
      <c r="Q907">
        <f t="array" ref="Q907">Профильные_системы[[#This Row],[РРЦ Без НДС]]-Профильные_системы[[#This Row],[РРЦ Без НДС]]*$U$1</f>
        <v>2535.88</v>
      </c>
      <c r="R907">
        <f t="array" ref="R907">Профильные_системы[[#This Row],[РРЦ с НДС]]-Профильные_системы[[#This Row],[РРЦ с НДС]]*$U$1</f>
        <v>2662.6800000000003</v>
      </c>
      <c r="S907" s="1">
        <f t="array" ref="S907">Профильные_системы[[#This Row],["0" НДС]]-Профильные_системы[[#This Row],["0" НДС]]*$U$1</f>
        <v>2218.9</v>
      </c>
    </row>
    <row r="908" spans="1:19" x14ac:dyDescent="0.25">
      <c r="A908" s="1" t="s">
        <v>1155</v>
      </c>
      <c r="B908" s="1" t="s">
        <v>1148</v>
      </c>
      <c r="C908" s="1" t="s">
        <v>1158</v>
      </c>
      <c r="D908">
        <v>2535.88</v>
      </c>
      <c r="E908">
        <v>2662.6800000000003</v>
      </c>
      <c r="F908">
        <v>2218.9</v>
      </c>
      <c r="K908" s="364">
        <f t="array" ref="K908">Профильные_системы[[#This Row],[РРЦ Без НДС]]-Профильные_системы[[#This Row],[РРЦ Без НДС]]*$N$1</f>
        <v>2535.88</v>
      </c>
      <c r="L908" s="364">
        <f t="array" ref="L908">Профильные_системы[[#This Row],[РРЦ с НДС]]-Профильные_системы[[#This Row],[РРЦ с НДС]]*$N$1</f>
        <v>2662.6800000000003</v>
      </c>
      <c r="M908" s="364">
        <f t="array" ref="M908">Профильные_системы[[#This Row],["0" НДС]]-Профильные_системы[[#This Row],["0" НДС]]*$N$1</f>
        <v>2218.9</v>
      </c>
      <c r="N908" s="364"/>
      <c r="Q908">
        <f t="array" ref="Q908">Профильные_системы[[#This Row],[РРЦ Без НДС]]-Профильные_системы[[#This Row],[РРЦ Без НДС]]*$U$1</f>
        <v>2535.88</v>
      </c>
      <c r="R908">
        <f t="array" ref="R908">Профильные_системы[[#This Row],[РРЦ с НДС]]-Профильные_системы[[#This Row],[РРЦ с НДС]]*$U$1</f>
        <v>2662.6800000000003</v>
      </c>
      <c r="S908" s="1">
        <f t="array" ref="S908">Профильные_системы[[#This Row],["0" НДС]]-Профильные_системы[[#This Row],["0" НДС]]*$U$1</f>
        <v>2218.9</v>
      </c>
    </row>
    <row r="909" spans="1:19" x14ac:dyDescent="0.25">
      <c r="A909" s="1" t="s">
        <v>1155</v>
      </c>
      <c r="B909" s="1" t="s">
        <v>1153</v>
      </c>
      <c r="C909" s="1" t="s">
        <v>1159</v>
      </c>
      <c r="D909">
        <v>2535.88</v>
      </c>
      <c r="E909">
        <v>2662.6800000000003</v>
      </c>
      <c r="F909">
        <v>2218.9</v>
      </c>
      <c r="K909" s="364">
        <f t="array" ref="K909">Профильные_системы[[#This Row],[РРЦ Без НДС]]-Профильные_системы[[#This Row],[РРЦ Без НДС]]*$N$1</f>
        <v>2535.88</v>
      </c>
      <c r="L909" s="364">
        <f t="array" ref="L909">Профильные_системы[[#This Row],[РРЦ с НДС]]-Профильные_системы[[#This Row],[РРЦ с НДС]]*$N$1</f>
        <v>2662.6800000000003</v>
      </c>
      <c r="M909" s="364">
        <f t="array" ref="M909">Профильные_системы[[#This Row],["0" НДС]]-Профильные_системы[[#This Row],["0" НДС]]*$N$1</f>
        <v>2218.9</v>
      </c>
      <c r="N909" s="364"/>
      <c r="Q909">
        <f t="array" ref="Q909">Профильные_системы[[#This Row],[РРЦ Без НДС]]-Профильные_системы[[#This Row],[РРЦ Без НДС]]*$U$1</f>
        <v>2535.88</v>
      </c>
      <c r="R909">
        <f t="array" ref="R909">Профильные_системы[[#This Row],[РРЦ с НДС]]-Профильные_системы[[#This Row],[РРЦ с НДС]]*$U$1</f>
        <v>2662.6800000000003</v>
      </c>
      <c r="S909" s="1">
        <f t="array" ref="S909">Профильные_системы[[#This Row],["0" НДС]]-Профильные_системы[[#This Row],["0" НДС]]*$U$1</f>
        <v>2218.9</v>
      </c>
    </row>
    <row r="910" spans="1:19" x14ac:dyDescent="0.25">
      <c r="A910" s="1" t="s">
        <v>491</v>
      </c>
      <c r="B910" s="1"/>
      <c r="C910" s="1" t="s">
        <v>492</v>
      </c>
      <c r="D910">
        <v>7507.05</v>
      </c>
      <c r="E910">
        <v>7882.4040000000005</v>
      </c>
      <c r="F910">
        <v>6568.67</v>
      </c>
      <c r="K910" s="364">
        <f t="array" ref="K910">Профильные_системы[[#This Row],[РРЦ Без НДС]]-Профильные_системы[[#This Row],[РРЦ Без НДС]]*$N$1</f>
        <v>7507.05</v>
      </c>
      <c r="L910" s="364">
        <f t="array" ref="L910">Профильные_системы[[#This Row],[РРЦ с НДС]]-Профильные_системы[[#This Row],[РРЦ с НДС]]*$N$1</f>
        <v>7882.4040000000005</v>
      </c>
      <c r="M910" s="364">
        <f t="array" ref="M910">Профильные_системы[[#This Row],["0" НДС]]-Профильные_системы[[#This Row],["0" НДС]]*$N$1</f>
        <v>6568.67</v>
      </c>
      <c r="N910" s="364"/>
      <c r="Q910">
        <f t="array" ref="Q910">Профильные_системы[[#This Row],[РРЦ Без НДС]]-Профильные_системы[[#This Row],[РРЦ Без НДС]]*$U$1</f>
        <v>7507.05</v>
      </c>
      <c r="R910">
        <f t="array" ref="R910">Профильные_системы[[#This Row],[РРЦ с НДС]]-Профильные_системы[[#This Row],[РРЦ с НДС]]*$U$1</f>
        <v>7882.4040000000005</v>
      </c>
      <c r="S910" s="1">
        <f t="array" ref="S910">Профильные_системы[[#This Row],["0" НДС]]-Профильные_системы[[#This Row],["0" НДС]]*$U$1</f>
        <v>6568.67</v>
      </c>
    </row>
    <row r="911" spans="1:19" x14ac:dyDescent="0.25">
      <c r="A911" s="1" t="s">
        <v>502</v>
      </c>
      <c r="B911" s="1" t="s">
        <v>3</v>
      </c>
      <c r="C911" s="1" t="s">
        <v>503</v>
      </c>
      <c r="D911">
        <v>3471.2</v>
      </c>
      <c r="E911">
        <v>3644.76</v>
      </c>
      <c r="F911">
        <v>3037.3</v>
      </c>
      <c r="K911" s="364">
        <f t="array" ref="K911">Профильные_системы[[#This Row],[РРЦ Без НДС]]-Профильные_системы[[#This Row],[РРЦ Без НДС]]*$N$1</f>
        <v>3471.2</v>
      </c>
      <c r="L911" s="364">
        <f t="array" ref="L911">Профильные_системы[[#This Row],[РРЦ с НДС]]-Профильные_системы[[#This Row],[РРЦ с НДС]]*$N$1</f>
        <v>3644.76</v>
      </c>
      <c r="M911" s="364">
        <f t="array" ref="M911">Профильные_системы[[#This Row],["0" НДС]]-Профильные_системы[[#This Row],["0" НДС]]*$N$1</f>
        <v>3037.3</v>
      </c>
      <c r="N911" s="364"/>
      <c r="Q911">
        <f t="array" ref="Q911">Профильные_системы[[#This Row],[РРЦ Без НДС]]-Профильные_системы[[#This Row],[РРЦ Без НДС]]*$U$1</f>
        <v>3471.2</v>
      </c>
      <c r="R911">
        <f t="array" ref="R911">Профильные_системы[[#This Row],[РРЦ с НДС]]-Профильные_системы[[#This Row],[РРЦ с НДС]]*$U$1</f>
        <v>3644.76</v>
      </c>
      <c r="S911" s="1">
        <f t="array" ref="S911">Профильные_системы[[#This Row],["0" НДС]]-Профильные_системы[[#This Row],["0" НДС]]*$U$1</f>
        <v>3037.3</v>
      </c>
    </row>
    <row r="912" spans="1:19" x14ac:dyDescent="0.25">
      <c r="A912" s="1" t="s">
        <v>504</v>
      </c>
      <c r="B912" s="1" t="s">
        <v>505</v>
      </c>
      <c r="C912" s="1" t="s">
        <v>506</v>
      </c>
      <c r="D912">
        <v>14.06</v>
      </c>
      <c r="E912">
        <v>14.760000000000002</v>
      </c>
      <c r="F912">
        <v>12.3</v>
      </c>
      <c r="K912" s="364">
        <f t="array" ref="K912">Профильные_системы[[#This Row],[РРЦ Без НДС]]-Профильные_системы[[#This Row],[РРЦ Без НДС]]*$N$1</f>
        <v>14.06</v>
      </c>
      <c r="L912" s="364">
        <f t="array" ref="L912">Профильные_системы[[#This Row],[РРЦ с НДС]]-Профильные_системы[[#This Row],[РРЦ с НДС]]*$N$1</f>
        <v>14.760000000000002</v>
      </c>
      <c r="M912" s="364">
        <f t="array" ref="M912">Профильные_системы[[#This Row],["0" НДС]]-Профильные_системы[[#This Row],["0" НДС]]*$N$1</f>
        <v>12.3</v>
      </c>
      <c r="N912" s="364"/>
      <c r="Q912">
        <f t="array" ref="Q912">Профильные_системы[[#This Row],[РРЦ Без НДС]]-Профильные_системы[[#This Row],[РРЦ Без НДС]]*$U$1</f>
        <v>14.06</v>
      </c>
      <c r="R912">
        <f t="array" ref="R912">Профильные_системы[[#This Row],[РРЦ с НДС]]-Профильные_системы[[#This Row],[РРЦ с НДС]]*$U$1</f>
        <v>14.760000000000002</v>
      </c>
      <c r="S912" s="1">
        <f t="array" ref="S912">Профильные_системы[[#This Row],["0" НДС]]-Профильные_системы[[#This Row],["0" НДС]]*$U$1</f>
        <v>12.3</v>
      </c>
    </row>
    <row r="913" spans="1:19" x14ac:dyDescent="0.25">
      <c r="A913" s="1" t="s">
        <v>504</v>
      </c>
      <c r="B913" s="1" t="s">
        <v>507</v>
      </c>
      <c r="C913" s="1" t="s">
        <v>508</v>
      </c>
      <c r="D913">
        <v>14.06</v>
      </c>
      <c r="E913">
        <v>14.760000000000002</v>
      </c>
      <c r="F913">
        <v>12.3</v>
      </c>
      <c r="K913" s="364">
        <f t="array" ref="K913">Профильные_системы[[#This Row],[РРЦ Без НДС]]-Профильные_системы[[#This Row],[РРЦ Без НДС]]*$N$1</f>
        <v>14.06</v>
      </c>
      <c r="L913" s="364">
        <f t="array" ref="L913">Профильные_системы[[#This Row],[РРЦ с НДС]]-Профильные_системы[[#This Row],[РРЦ с НДС]]*$N$1</f>
        <v>14.760000000000002</v>
      </c>
      <c r="M913" s="364">
        <f t="array" ref="M913">Профильные_системы[[#This Row],["0" НДС]]-Профильные_системы[[#This Row],["0" НДС]]*$N$1</f>
        <v>12.3</v>
      </c>
      <c r="N913" s="364"/>
      <c r="Q913">
        <f t="array" ref="Q913">Профильные_системы[[#This Row],[РРЦ Без НДС]]-Профильные_системы[[#This Row],[РРЦ Без НДС]]*$U$1</f>
        <v>14.06</v>
      </c>
      <c r="R913">
        <f t="array" ref="R913">Профильные_системы[[#This Row],[РРЦ с НДС]]-Профильные_системы[[#This Row],[РРЦ с НДС]]*$U$1</f>
        <v>14.760000000000002</v>
      </c>
      <c r="S913" s="1">
        <f t="array" ref="S913">Профильные_системы[[#This Row],["0" НДС]]-Профильные_системы[[#This Row],["0" НДС]]*$U$1</f>
        <v>12.3</v>
      </c>
    </row>
    <row r="914" spans="1:19" x14ac:dyDescent="0.25">
      <c r="A914" s="1" t="s">
        <v>504</v>
      </c>
      <c r="B914" s="1" t="s">
        <v>311</v>
      </c>
      <c r="C914" s="1" t="s">
        <v>509</v>
      </c>
      <c r="D914">
        <v>14.06</v>
      </c>
      <c r="E914">
        <v>14.760000000000002</v>
      </c>
      <c r="F914">
        <v>12.3</v>
      </c>
      <c r="K914" s="364">
        <f t="array" ref="K914">Профильные_системы[[#This Row],[РРЦ Без НДС]]-Профильные_системы[[#This Row],[РРЦ Без НДС]]*$N$1</f>
        <v>14.06</v>
      </c>
      <c r="L914" s="364">
        <f t="array" ref="L914">Профильные_системы[[#This Row],[РРЦ с НДС]]-Профильные_системы[[#This Row],[РРЦ с НДС]]*$N$1</f>
        <v>14.760000000000002</v>
      </c>
      <c r="M914" s="364">
        <f t="array" ref="M914">Профильные_системы[[#This Row],["0" НДС]]-Профильные_системы[[#This Row],["0" НДС]]*$N$1</f>
        <v>12.3</v>
      </c>
      <c r="N914" s="364"/>
      <c r="Q914">
        <f t="array" ref="Q914">Профильные_системы[[#This Row],[РРЦ Без НДС]]-Профильные_системы[[#This Row],[РРЦ Без НДС]]*$U$1</f>
        <v>14.06</v>
      </c>
      <c r="R914">
        <f t="array" ref="R914">Профильные_системы[[#This Row],[РРЦ с НДС]]-Профильные_системы[[#This Row],[РРЦ с НДС]]*$U$1</f>
        <v>14.760000000000002</v>
      </c>
      <c r="S914" s="1">
        <f t="array" ref="S914">Профильные_системы[[#This Row],["0" НДС]]-Профильные_системы[[#This Row],["0" НДС]]*$U$1</f>
        <v>12.3</v>
      </c>
    </row>
    <row r="915" spans="1:19" x14ac:dyDescent="0.25">
      <c r="A915" s="1" t="s">
        <v>504</v>
      </c>
      <c r="B915" s="1" t="s">
        <v>510</v>
      </c>
      <c r="C915" s="1" t="s">
        <v>511</v>
      </c>
      <c r="D915">
        <v>14.06</v>
      </c>
      <c r="E915">
        <v>14.760000000000002</v>
      </c>
      <c r="F915">
        <v>12.3</v>
      </c>
      <c r="K915" s="364">
        <f t="array" ref="K915">Профильные_системы[[#This Row],[РРЦ Без НДС]]-Профильные_системы[[#This Row],[РРЦ Без НДС]]*$N$1</f>
        <v>14.06</v>
      </c>
      <c r="L915" s="364">
        <f t="array" ref="L915">Профильные_системы[[#This Row],[РРЦ с НДС]]-Профильные_системы[[#This Row],[РРЦ с НДС]]*$N$1</f>
        <v>14.760000000000002</v>
      </c>
      <c r="M915" s="364">
        <f t="array" ref="M915">Профильные_системы[[#This Row],["0" НДС]]-Профильные_системы[[#This Row],["0" НДС]]*$N$1</f>
        <v>12.3</v>
      </c>
      <c r="N915" s="364"/>
      <c r="Q915">
        <f t="array" ref="Q915">Профильные_системы[[#This Row],[РРЦ Без НДС]]-Профильные_системы[[#This Row],[РРЦ Без НДС]]*$U$1</f>
        <v>14.06</v>
      </c>
      <c r="R915">
        <f t="array" ref="R915">Профильные_системы[[#This Row],[РРЦ с НДС]]-Профильные_системы[[#This Row],[РРЦ с НДС]]*$U$1</f>
        <v>14.760000000000002</v>
      </c>
      <c r="S915" s="1">
        <f t="array" ref="S915">Профильные_системы[[#This Row],["0" НДС]]-Профильные_системы[[#This Row],["0" НДС]]*$U$1</f>
        <v>12.3</v>
      </c>
    </row>
    <row r="916" spans="1:19" x14ac:dyDescent="0.25">
      <c r="A916" s="1" t="s">
        <v>512</v>
      </c>
      <c r="B916" s="1"/>
      <c r="C916" s="1" t="s">
        <v>513</v>
      </c>
      <c r="D916">
        <v>716</v>
      </c>
      <c r="E916">
        <v>751.8</v>
      </c>
      <c r="F916">
        <v>626.5</v>
      </c>
      <c r="K916" s="364">
        <f t="array" ref="K916">Профильные_системы[[#This Row],[РРЦ Без НДС]]-Профильные_системы[[#This Row],[РРЦ Без НДС]]*$N$1</f>
        <v>716</v>
      </c>
      <c r="L916" s="364">
        <f t="array" ref="L916">Профильные_системы[[#This Row],[РРЦ с НДС]]-Профильные_системы[[#This Row],[РРЦ с НДС]]*$N$1</f>
        <v>751.8</v>
      </c>
      <c r="M916" s="364">
        <f t="array" ref="M916">Профильные_системы[[#This Row],["0" НДС]]-Профильные_системы[[#This Row],["0" НДС]]*$N$1</f>
        <v>626.5</v>
      </c>
      <c r="N916" s="364"/>
      <c r="Q916">
        <f t="array" ref="Q916">Профильные_системы[[#This Row],[РРЦ Без НДС]]-Профильные_системы[[#This Row],[РРЦ Без НДС]]*$U$1</f>
        <v>716</v>
      </c>
      <c r="R916">
        <f t="array" ref="R916">Профильные_системы[[#This Row],[РРЦ с НДС]]-Профильные_системы[[#This Row],[РРЦ с НДС]]*$U$1</f>
        <v>751.8</v>
      </c>
      <c r="S916" s="1">
        <f t="array" ref="S916">Профильные_системы[[#This Row],["0" НДС]]-Профильные_системы[[#This Row],["0" НДС]]*$U$1</f>
        <v>626.5</v>
      </c>
    </row>
    <row r="917" spans="1:19" x14ac:dyDescent="0.25">
      <c r="A917" s="1" t="s">
        <v>514</v>
      </c>
      <c r="B917" s="1" t="s">
        <v>18</v>
      </c>
      <c r="C917" s="1" t="s">
        <v>515</v>
      </c>
      <c r="D917">
        <v>487.37</v>
      </c>
      <c r="E917">
        <v>511.74</v>
      </c>
      <c r="F917">
        <v>426.45</v>
      </c>
      <c r="K917" s="364">
        <f t="array" ref="K917">Профильные_системы[[#This Row],[РРЦ Без НДС]]-Профильные_системы[[#This Row],[РРЦ Без НДС]]*$N$1</f>
        <v>487.37</v>
      </c>
      <c r="L917" s="364">
        <f t="array" ref="L917">Профильные_системы[[#This Row],[РРЦ с НДС]]-Профильные_системы[[#This Row],[РРЦ с НДС]]*$N$1</f>
        <v>511.74</v>
      </c>
      <c r="M917" s="364">
        <f t="array" ref="M917">Профильные_системы[[#This Row],["0" НДС]]-Профильные_системы[[#This Row],["0" НДС]]*$N$1</f>
        <v>426.45</v>
      </c>
      <c r="N917" s="364"/>
      <c r="Q917">
        <f t="array" ref="Q917">Профильные_системы[[#This Row],[РРЦ Без НДС]]-Профильные_системы[[#This Row],[РРЦ Без НДС]]*$U$1</f>
        <v>487.37</v>
      </c>
      <c r="R917">
        <f t="array" ref="R917">Профильные_системы[[#This Row],[РРЦ с НДС]]-Профильные_системы[[#This Row],[РРЦ с НДС]]*$U$1</f>
        <v>511.74</v>
      </c>
      <c r="S917" s="1">
        <f t="array" ref="S917">Профильные_системы[[#This Row],["0" НДС]]-Профильные_системы[[#This Row],["0" НДС]]*$U$1</f>
        <v>426.45</v>
      </c>
    </row>
    <row r="918" spans="1:19" x14ac:dyDescent="0.25">
      <c r="A918" s="1" t="s">
        <v>514</v>
      </c>
      <c r="B918" s="1" t="s">
        <v>3</v>
      </c>
      <c r="C918" s="1" t="s">
        <v>516</v>
      </c>
      <c r="D918">
        <v>487.37</v>
      </c>
      <c r="E918">
        <v>511.74</v>
      </c>
      <c r="F918">
        <v>426.45</v>
      </c>
      <c r="K918" s="364">
        <f t="array" ref="K918">Профильные_системы[[#This Row],[РРЦ Без НДС]]-Профильные_системы[[#This Row],[РРЦ Без НДС]]*$N$1</f>
        <v>487.37</v>
      </c>
      <c r="L918" s="364">
        <f t="array" ref="L918">Профильные_системы[[#This Row],[РРЦ с НДС]]-Профильные_системы[[#This Row],[РРЦ с НДС]]*$N$1</f>
        <v>511.74</v>
      </c>
      <c r="M918" s="364">
        <f t="array" ref="M918">Профильные_системы[[#This Row],["0" НДС]]-Профильные_системы[[#This Row],["0" НДС]]*$N$1</f>
        <v>426.45</v>
      </c>
      <c r="N918" s="364"/>
      <c r="Q918">
        <f t="array" ref="Q918">Профильные_системы[[#This Row],[РРЦ Без НДС]]-Профильные_системы[[#This Row],[РРЦ Без НДС]]*$U$1</f>
        <v>487.37</v>
      </c>
      <c r="R918">
        <f t="array" ref="R918">Профильные_системы[[#This Row],[РРЦ с НДС]]-Профильные_системы[[#This Row],[РРЦ с НДС]]*$U$1</f>
        <v>511.74</v>
      </c>
      <c r="S918" s="1">
        <f t="array" ref="S918">Профильные_системы[[#This Row],["0" НДС]]-Профильные_системы[[#This Row],["0" НДС]]*$U$1</f>
        <v>426.45</v>
      </c>
    </row>
    <row r="919" spans="1:19" x14ac:dyDescent="0.25">
      <c r="A919" s="1" t="s">
        <v>514</v>
      </c>
      <c r="B919" s="1" t="s">
        <v>5</v>
      </c>
      <c r="C919" s="1" t="s">
        <v>517</v>
      </c>
      <c r="D919">
        <v>487.37</v>
      </c>
      <c r="E919">
        <v>511.74</v>
      </c>
      <c r="F919">
        <v>426.45</v>
      </c>
      <c r="K919" s="364">
        <f t="array" ref="K919">Профильные_системы[[#This Row],[РРЦ Без НДС]]-Профильные_системы[[#This Row],[РРЦ Без НДС]]*$N$1</f>
        <v>487.37</v>
      </c>
      <c r="L919" s="364">
        <f t="array" ref="L919">Профильные_системы[[#This Row],[РРЦ с НДС]]-Профильные_системы[[#This Row],[РРЦ с НДС]]*$N$1</f>
        <v>511.74</v>
      </c>
      <c r="M919" s="364">
        <f t="array" ref="M919">Профильные_системы[[#This Row],["0" НДС]]-Профильные_системы[[#This Row],["0" НДС]]*$N$1</f>
        <v>426.45</v>
      </c>
      <c r="N919" s="364"/>
      <c r="Q919">
        <f t="array" ref="Q919">Профильные_системы[[#This Row],[РРЦ Без НДС]]-Профильные_системы[[#This Row],[РРЦ Без НДС]]*$U$1</f>
        <v>487.37</v>
      </c>
      <c r="R919">
        <f t="array" ref="R919">Профильные_системы[[#This Row],[РРЦ с НДС]]-Профильные_системы[[#This Row],[РРЦ с НДС]]*$U$1</f>
        <v>511.74</v>
      </c>
      <c r="S919" s="1">
        <f t="array" ref="S919">Профильные_системы[[#This Row],["0" НДС]]-Профильные_системы[[#This Row],["0" НДС]]*$U$1</f>
        <v>426.45</v>
      </c>
    </row>
    <row r="920" spans="1:19" x14ac:dyDescent="0.25">
      <c r="A920" s="1" t="s">
        <v>518</v>
      </c>
      <c r="B920" s="1" t="s">
        <v>18</v>
      </c>
      <c r="C920" s="1" t="s">
        <v>519</v>
      </c>
      <c r="D920">
        <v>487.37</v>
      </c>
      <c r="E920">
        <v>511.74</v>
      </c>
      <c r="F920">
        <v>426.45</v>
      </c>
      <c r="K920" s="364">
        <f t="array" ref="K920">Профильные_системы[[#This Row],[РРЦ Без НДС]]-Профильные_системы[[#This Row],[РРЦ Без НДС]]*$N$1</f>
        <v>487.37</v>
      </c>
      <c r="L920" s="364">
        <f t="array" ref="L920">Профильные_системы[[#This Row],[РРЦ с НДС]]-Профильные_системы[[#This Row],[РРЦ с НДС]]*$N$1</f>
        <v>511.74</v>
      </c>
      <c r="M920" s="364">
        <f t="array" ref="M920">Профильные_системы[[#This Row],["0" НДС]]-Профильные_системы[[#This Row],["0" НДС]]*$N$1</f>
        <v>426.45</v>
      </c>
      <c r="N920" s="364"/>
      <c r="Q920">
        <f t="array" ref="Q920">Профильные_системы[[#This Row],[РРЦ Без НДС]]-Профильные_системы[[#This Row],[РРЦ Без НДС]]*$U$1</f>
        <v>487.37</v>
      </c>
      <c r="R920">
        <f t="array" ref="R920">Профильные_системы[[#This Row],[РРЦ с НДС]]-Профильные_системы[[#This Row],[РРЦ с НДС]]*$U$1</f>
        <v>511.74</v>
      </c>
      <c r="S920" s="1">
        <f t="array" ref="S920">Профильные_системы[[#This Row],["0" НДС]]-Профильные_системы[[#This Row],["0" НДС]]*$U$1</f>
        <v>426.45</v>
      </c>
    </row>
    <row r="921" spans="1:19" x14ac:dyDescent="0.25">
      <c r="A921" s="1" t="s">
        <v>518</v>
      </c>
      <c r="B921" s="1" t="s">
        <v>3</v>
      </c>
      <c r="C921" s="1" t="s">
        <v>520</v>
      </c>
      <c r="D921">
        <v>487.37</v>
      </c>
      <c r="E921">
        <v>511.74</v>
      </c>
      <c r="F921">
        <v>426.45</v>
      </c>
      <c r="K921" s="364">
        <f t="array" ref="K921">Профильные_системы[[#This Row],[РРЦ Без НДС]]-Профильные_системы[[#This Row],[РРЦ Без НДС]]*$N$1</f>
        <v>487.37</v>
      </c>
      <c r="L921" s="364">
        <f t="array" ref="L921">Профильные_системы[[#This Row],[РРЦ с НДС]]-Профильные_системы[[#This Row],[РРЦ с НДС]]*$N$1</f>
        <v>511.74</v>
      </c>
      <c r="M921" s="364">
        <f t="array" ref="M921">Профильные_системы[[#This Row],["0" НДС]]-Профильные_системы[[#This Row],["0" НДС]]*$N$1</f>
        <v>426.45</v>
      </c>
      <c r="N921" s="364"/>
      <c r="Q921">
        <f t="array" ref="Q921">Профильные_системы[[#This Row],[РРЦ Без НДС]]-Профильные_системы[[#This Row],[РРЦ Без НДС]]*$U$1</f>
        <v>487.37</v>
      </c>
      <c r="R921">
        <f t="array" ref="R921">Профильные_системы[[#This Row],[РРЦ с НДС]]-Профильные_системы[[#This Row],[РРЦ с НДС]]*$U$1</f>
        <v>511.74</v>
      </c>
      <c r="S921" s="1">
        <f t="array" ref="S921">Профильные_системы[[#This Row],["0" НДС]]-Профильные_системы[[#This Row],["0" НДС]]*$U$1</f>
        <v>426.45</v>
      </c>
    </row>
    <row r="922" spans="1:19" x14ac:dyDescent="0.25">
      <c r="A922" s="1" t="s">
        <v>518</v>
      </c>
      <c r="B922" s="1" t="s">
        <v>5</v>
      </c>
      <c r="C922" s="1" t="s">
        <v>521</v>
      </c>
      <c r="D922">
        <v>487.37</v>
      </c>
      <c r="E922">
        <v>511.74</v>
      </c>
      <c r="F922">
        <v>426.45</v>
      </c>
      <c r="K922" s="364">
        <f t="array" ref="K922">Профильные_системы[[#This Row],[РРЦ Без НДС]]-Профильные_системы[[#This Row],[РРЦ Без НДС]]*$N$1</f>
        <v>487.37</v>
      </c>
      <c r="L922" s="364">
        <f t="array" ref="L922">Профильные_системы[[#This Row],[РРЦ с НДС]]-Профильные_системы[[#This Row],[РРЦ с НДС]]*$N$1</f>
        <v>511.74</v>
      </c>
      <c r="M922" s="364">
        <f t="array" ref="M922">Профильные_системы[[#This Row],["0" НДС]]-Профильные_системы[[#This Row],["0" НДС]]*$N$1</f>
        <v>426.45</v>
      </c>
      <c r="N922" s="364"/>
      <c r="Q922">
        <f t="array" ref="Q922">Профильные_системы[[#This Row],[РРЦ Без НДС]]-Профильные_системы[[#This Row],[РРЦ Без НДС]]*$U$1</f>
        <v>487.37</v>
      </c>
      <c r="R922">
        <f t="array" ref="R922">Профильные_системы[[#This Row],[РРЦ с НДС]]-Профильные_системы[[#This Row],[РРЦ с НДС]]*$U$1</f>
        <v>511.74</v>
      </c>
      <c r="S922" s="1">
        <f t="array" ref="S922">Профильные_системы[[#This Row],["0" НДС]]-Профильные_системы[[#This Row],["0" НДС]]*$U$1</f>
        <v>426.45</v>
      </c>
    </row>
    <row r="923" spans="1:19" x14ac:dyDescent="0.25">
      <c r="A923" s="1" t="s">
        <v>522</v>
      </c>
      <c r="B923" s="1" t="s">
        <v>18</v>
      </c>
      <c r="C923" s="1" t="s">
        <v>523</v>
      </c>
      <c r="D923">
        <v>565.6</v>
      </c>
      <c r="E923">
        <v>593.88</v>
      </c>
      <c r="F923">
        <v>494.9</v>
      </c>
      <c r="K923" s="364">
        <f t="array" ref="K923">Профильные_системы[[#This Row],[РРЦ Без НДС]]-Профильные_системы[[#This Row],[РРЦ Без НДС]]*$N$1</f>
        <v>565.6</v>
      </c>
      <c r="L923" s="364">
        <f t="array" ref="L923">Профильные_системы[[#This Row],[РРЦ с НДС]]-Профильные_системы[[#This Row],[РРЦ с НДС]]*$N$1</f>
        <v>593.88</v>
      </c>
      <c r="M923" s="364">
        <f t="array" ref="M923">Профильные_системы[[#This Row],["0" НДС]]-Профильные_системы[[#This Row],["0" НДС]]*$N$1</f>
        <v>494.9</v>
      </c>
      <c r="N923" s="364"/>
      <c r="Q923">
        <f t="array" ref="Q923">Профильные_системы[[#This Row],[РРЦ Без НДС]]-Профильные_системы[[#This Row],[РРЦ Без НДС]]*$U$1</f>
        <v>565.6</v>
      </c>
      <c r="R923">
        <f t="array" ref="R923">Профильные_системы[[#This Row],[РРЦ с НДС]]-Профильные_системы[[#This Row],[РРЦ с НДС]]*$U$1</f>
        <v>593.88</v>
      </c>
      <c r="S923" s="1">
        <f t="array" ref="S923">Профильные_системы[[#This Row],["0" НДС]]-Профильные_системы[[#This Row],["0" НДС]]*$U$1</f>
        <v>494.9</v>
      </c>
    </row>
    <row r="924" spans="1:19" x14ac:dyDescent="0.25">
      <c r="A924" s="1" t="s">
        <v>522</v>
      </c>
      <c r="B924" s="1" t="s">
        <v>3</v>
      </c>
      <c r="C924" s="1" t="s">
        <v>524</v>
      </c>
      <c r="D924">
        <v>565.6</v>
      </c>
      <c r="E924">
        <v>593.88</v>
      </c>
      <c r="F924">
        <v>494.9</v>
      </c>
      <c r="K924" s="364">
        <f t="array" ref="K924">Профильные_системы[[#This Row],[РРЦ Без НДС]]-Профильные_системы[[#This Row],[РРЦ Без НДС]]*$N$1</f>
        <v>565.6</v>
      </c>
      <c r="L924" s="364">
        <f t="array" ref="L924">Профильные_системы[[#This Row],[РРЦ с НДС]]-Профильные_системы[[#This Row],[РРЦ с НДС]]*$N$1</f>
        <v>593.88</v>
      </c>
      <c r="M924" s="364">
        <f t="array" ref="M924">Профильные_системы[[#This Row],["0" НДС]]-Профильные_системы[[#This Row],["0" НДС]]*$N$1</f>
        <v>494.9</v>
      </c>
      <c r="N924" s="364"/>
      <c r="Q924">
        <f t="array" ref="Q924">Профильные_системы[[#This Row],[РРЦ Без НДС]]-Профильные_системы[[#This Row],[РРЦ Без НДС]]*$U$1</f>
        <v>565.6</v>
      </c>
      <c r="R924">
        <f t="array" ref="R924">Профильные_системы[[#This Row],[РРЦ с НДС]]-Профильные_системы[[#This Row],[РРЦ с НДС]]*$U$1</f>
        <v>593.88</v>
      </c>
      <c r="S924" s="1">
        <f t="array" ref="S924">Профильные_системы[[#This Row],["0" НДС]]-Профильные_системы[[#This Row],["0" НДС]]*$U$1</f>
        <v>494.9</v>
      </c>
    </row>
    <row r="925" spans="1:19" x14ac:dyDescent="0.25">
      <c r="A925" s="1" t="s">
        <v>522</v>
      </c>
      <c r="B925" s="1" t="s">
        <v>5</v>
      </c>
      <c r="C925" s="1" t="s">
        <v>525</v>
      </c>
      <c r="D925">
        <v>565.6</v>
      </c>
      <c r="E925">
        <v>593.88</v>
      </c>
      <c r="F925">
        <v>494.9</v>
      </c>
      <c r="K925" s="364">
        <f t="array" ref="K925">Профильные_системы[[#This Row],[РРЦ Без НДС]]-Профильные_системы[[#This Row],[РРЦ Без НДС]]*$N$1</f>
        <v>565.6</v>
      </c>
      <c r="L925" s="364">
        <f t="array" ref="L925">Профильные_системы[[#This Row],[РРЦ с НДС]]-Профильные_системы[[#This Row],[РРЦ с НДС]]*$N$1</f>
        <v>593.88</v>
      </c>
      <c r="M925" s="364">
        <f t="array" ref="M925">Профильные_системы[[#This Row],["0" НДС]]-Профильные_системы[[#This Row],["0" НДС]]*$N$1</f>
        <v>494.9</v>
      </c>
      <c r="N925" s="364"/>
      <c r="Q925">
        <f t="array" ref="Q925">Профильные_системы[[#This Row],[РРЦ Без НДС]]-Профильные_системы[[#This Row],[РРЦ Без НДС]]*$U$1</f>
        <v>565.6</v>
      </c>
      <c r="R925">
        <f t="array" ref="R925">Профильные_системы[[#This Row],[РРЦ с НДС]]-Профильные_системы[[#This Row],[РРЦ с НДС]]*$U$1</f>
        <v>593.88</v>
      </c>
      <c r="S925" s="1">
        <f t="array" ref="S925">Профильные_системы[[#This Row],["0" НДС]]-Профильные_системы[[#This Row],["0" НДС]]*$U$1</f>
        <v>494.9</v>
      </c>
    </row>
    <row r="926" spans="1:19" x14ac:dyDescent="0.25">
      <c r="A926" s="1" t="s">
        <v>526</v>
      </c>
      <c r="B926" s="1"/>
      <c r="C926" s="1" t="s">
        <v>527</v>
      </c>
      <c r="D926">
        <v>52.65</v>
      </c>
      <c r="E926">
        <v>55.283999999999999</v>
      </c>
      <c r="F926">
        <v>46.07</v>
      </c>
      <c r="K926" s="364">
        <f t="array" ref="K926">Профильные_системы[[#This Row],[РРЦ Без НДС]]-Профильные_системы[[#This Row],[РРЦ Без НДС]]*$N$1</f>
        <v>52.65</v>
      </c>
      <c r="L926" s="364">
        <f t="array" ref="L926">Профильные_системы[[#This Row],[РРЦ с НДС]]-Профильные_системы[[#This Row],[РРЦ с НДС]]*$N$1</f>
        <v>55.283999999999999</v>
      </c>
      <c r="M926" s="364">
        <f t="array" ref="M926">Профильные_системы[[#This Row],["0" НДС]]-Профильные_системы[[#This Row],["0" НДС]]*$N$1</f>
        <v>46.07</v>
      </c>
      <c r="N926" s="364"/>
      <c r="Q926">
        <f t="array" ref="Q926">Профильные_системы[[#This Row],[РРЦ Без НДС]]-Профильные_системы[[#This Row],[РРЦ Без НДС]]*$U$1</f>
        <v>52.65</v>
      </c>
      <c r="R926">
        <f t="array" ref="R926">Профильные_системы[[#This Row],[РРЦ с НДС]]-Профильные_системы[[#This Row],[РРЦ с НДС]]*$U$1</f>
        <v>55.283999999999999</v>
      </c>
      <c r="S926" s="1">
        <f t="array" ref="S926">Профильные_системы[[#This Row],["0" НДС]]-Профильные_системы[[#This Row],["0" НДС]]*$U$1</f>
        <v>46.07</v>
      </c>
    </row>
    <row r="927" spans="1:19" x14ac:dyDescent="0.25">
      <c r="A927" s="1" t="s">
        <v>528</v>
      </c>
      <c r="B927" s="1"/>
      <c r="C927" s="1" t="s">
        <v>529</v>
      </c>
      <c r="D927">
        <v>60.56</v>
      </c>
      <c r="E927">
        <v>63.588000000000001</v>
      </c>
      <c r="F927">
        <v>52.99</v>
      </c>
      <c r="K927" s="364">
        <f t="array" ref="K927">Профильные_системы[[#This Row],[РРЦ Без НДС]]-Профильные_системы[[#This Row],[РРЦ Без НДС]]*$N$1</f>
        <v>60.56</v>
      </c>
      <c r="L927" s="364">
        <f t="array" ref="L927">Профильные_системы[[#This Row],[РРЦ с НДС]]-Профильные_системы[[#This Row],[РРЦ с НДС]]*$N$1</f>
        <v>63.588000000000001</v>
      </c>
      <c r="M927" s="364">
        <f t="array" ref="M927">Профильные_системы[[#This Row],["0" НДС]]-Профильные_системы[[#This Row],["0" НДС]]*$N$1</f>
        <v>52.99</v>
      </c>
      <c r="N927" s="364"/>
      <c r="Q927">
        <f t="array" ref="Q927">Профильные_системы[[#This Row],[РРЦ Без НДС]]-Профильные_системы[[#This Row],[РРЦ Без НДС]]*$U$1</f>
        <v>60.56</v>
      </c>
      <c r="R927">
        <f t="array" ref="R927">Профильные_системы[[#This Row],[РРЦ с НДС]]-Профильные_системы[[#This Row],[РРЦ с НДС]]*$U$1</f>
        <v>63.588000000000001</v>
      </c>
      <c r="S927" s="1">
        <f t="array" ref="S927">Профильные_системы[[#This Row],["0" НДС]]-Профильные_системы[[#This Row],["0" НДС]]*$U$1</f>
        <v>52.99</v>
      </c>
    </row>
    <row r="928" spans="1:19" x14ac:dyDescent="0.25">
      <c r="A928" s="1" t="s">
        <v>530</v>
      </c>
      <c r="B928" s="1" t="s">
        <v>3</v>
      </c>
      <c r="C928" s="1" t="s">
        <v>531</v>
      </c>
      <c r="D928">
        <v>311.57</v>
      </c>
      <c r="E928">
        <v>327.14400000000001</v>
      </c>
      <c r="F928">
        <v>272.62</v>
      </c>
      <c r="K928" s="364">
        <f t="array" ref="K928">Профильные_системы[[#This Row],[РРЦ Без НДС]]-Профильные_системы[[#This Row],[РРЦ Без НДС]]*$N$1</f>
        <v>311.57</v>
      </c>
      <c r="L928" s="364">
        <f t="array" ref="L928">Профильные_системы[[#This Row],[РРЦ с НДС]]-Профильные_системы[[#This Row],[РРЦ с НДС]]*$N$1</f>
        <v>327.14400000000001</v>
      </c>
      <c r="M928" s="364">
        <f t="array" ref="M928">Профильные_системы[[#This Row],["0" НДС]]-Профильные_системы[[#This Row],["0" НДС]]*$N$1</f>
        <v>272.62</v>
      </c>
      <c r="N928" s="364"/>
      <c r="Q928">
        <f t="array" ref="Q928">Профильные_системы[[#This Row],[РРЦ Без НДС]]-Профильные_системы[[#This Row],[РРЦ Без НДС]]*$U$1</f>
        <v>311.57</v>
      </c>
      <c r="R928">
        <f t="array" ref="R928">Профильные_системы[[#This Row],[РРЦ с НДС]]-Профильные_системы[[#This Row],[РРЦ с НДС]]*$U$1</f>
        <v>327.14400000000001</v>
      </c>
      <c r="S928" s="1">
        <f t="array" ref="S928">Профильные_системы[[#This Row],["0" НДС]]-Профильные_системы[[#This Row],["0" НДС]]*$U$1</f>
        <v>272.62</v>
      </c>
    </row>
    <row r="929" spans="1:19" x14ac:dyDescent="0.25">
      <c r="A929" s="1" t="s">
        <v>549</v>
      </c>
      <c r="B929" s="1"/>
      <c r="C929" s="1" t="s">
        <v>550</v>
      </c>
      <c r="D929">
        <v>3290.67</v>
      </c>
      <c r="E929">
        <v>3455.2080000000001</v>
      </c>
      <c r="F929">
        <v>2879.34</v>
      </c>
      <c r="K929" s="364">
        <f t="array" ref="K929">Профильные_системы[[#This Row],[РРЦ Без НДС]]-Профильные_системы[[#This Row],[РРЦ Без НДС]]*$N$1</f>
        <v>3290.67</v>
      </c>
      <c r="L929" s="364">
        <f t="array" ref="L929">Профильные_системы[[#This Row],[РРЦ с НДС]]-Профильные_системы[[#This Row],[РРЦ с НДС]]*$N$1</f>
        <v>3455.2080000000001</v>
      </c>
      <c r="M929" s="364">
        <f t="array" ref="M929">Профильные_системы[[#This Row],["0" НДС]]-Профильные_системы[[#This Row],["0" НДС]]*$N$1</f>
        <v>2879.34</v>
      </c>
      <c r="N929" s="364"/>
      <c r="Q929">
        <f t="array" ref="Q929">Профильные_системы[[#This Row],[РРЦ Без НДС]]-Профильные_системы[[#This Row],[РРЦ Без НДС]]*$U$1</f>
        <v>3290.67</v>
      </c>
      <c r="R929">
        <f t="array" ref="R929">Профильные_системы[[#This Row],[РРЦ с НДС]]-Профильные_системы[[#This Row],[РРЦ с НДС]]*$U$1</f>
        <v>3455.2080000000001</v>
      </c>
      <c r="S929" s="1">
        <f t="array" ref="S929">Профильные_системы[[#This Row],["0" НДС]]-Профильные_системы[[#This Row],["0" НДС]]*$U$1</f>
        <v>2879.34</v>
      </c>
    </row>
    <row r="930" spans="1:19" x14ac:dyDescent="0.25">
      <c r="A930" s="1" t="s">
        <v>545</v>
      </c>
      <c r="B930" s="1"/>
      <c r="C930" s="1" t="s">
        <v>546</v>
      </c>
      <c r="D930">
        <v>748.1</v>
      </c>
      <c r="E930">
        <v>785.50800000000004</v>
      </c>
      <c r="F930">
        <v>654.59</v>
      </c>
      <c r="K930" s="364">
        <f t="array" ref="K930">Профильные_системы[[#This Row],[РРЦ Без НДС]]-Профильные_системы[[#This Row],[РРЦ Без НДС]]*$N$1</f>
        <v>748.1</v>
      </c>
      <c r="L930" s="364">
        <f t="array" ref="L930">Профильные_системы[[#This Row],[РРЦ с НДС]]-Профильные_системы[[#This Row],[РРЦ с НДС]]*$N$1</f>
        <v>785.50800000000004</v>
      </c>
      <c r="M930" s="364">
        <f t="array" ref="M930">Профильные_системы[[#This Row],["0" НДС]]-Профильные_системы[[#This Row],["0" НДС]]*$N$1</f>
        <v>654.59</v>
      </c>
      <c r="N930" s="364"/>
      <c r="Q930">
        <f t="array" ref="Q930">Профильные_системы[[#This Row],[РРЦ Без НДС]]-Профильные_системы[[#This Row],[РРЦ Без НДС]]*$U$1</f>
        <v>748.1</v>
      </c>
      <c r="R930">
        <f t="array" ref="R930">Профильные_системы[[#This Row],[РРЦ с НДС]]-Профильные_системы[[#This Row],[РРЦ с НДС]]*$U$1</f>
        <v>785.50800000000004</v>
      </c>
      <c r="S930" s="1">
        <f t="array" ref="S930">Профильные_системы[[#This Row],["0" НДС]]-Профильные_системы[[#This Row],["0" НДС]]*$U$1</f>
        <v>654.59</v>
      </c>
    </row>
    <row r="931" spans="1:19" x14ac:dyDescent="0.25">
      <c r="A931" s="1" t="s">
        <v>547</v>
      </c>
      <c r="B931" s="1"/>
      <c r="C931" s="1" t="s">
        <v>548</v>
      </c>
      <c r="D931">
        <v>189.27</v>
      </c>
      <c r="E931">
        <v>198.73200000000003</v>
      </c>
      <c r="F931">
        <v>165.61</v>
      </c>
      <c r="K931" s="364">
        <f t="array" ref="K931">Профильные_системы[[#This Row],[РРЦ Без НДС]]-Профильные_системы[[#This Row],[РРЦ Без НДС]]*$N$1</f>
        <v>189.27</v>
      </c>
      <c r="L931" s="364">
        <f t="array" ref="L931">Профильные_системы[[#This Row],[РРЦ с НДС]]-Профильные_системы[[#This Row],[РРЦ с НДС]]*$N$1</f>
        <v>198.73200000000003</v>
      </c>
      <c r="M931" s="364">
        <f t="array" ref="M931">Профильные_системы[[#This Row],["0" НДС]]-Профильные_системы[[#This Row],["0" НДС]]*$N$1</f>
        <v>165.61</v>
      </c>
      <c r="N931" s="364"/>
      <c r="Q931">
        <f t="array" ref="Q931">Профильные_системы[[#This Row],[РРЦ Без НДС]]-Профильные_системы[[#This Row],[РРЦ Без НДС]]*$U$1</f>
        <v>189.27</v>
      </c>
      <c r="R931">
        <f t="array" ref="R931">Профильные_системы[[#This Row],[РРЦ с НДС]]-Профильные_системы[[#This Row],[РРЦ с НДС]]*$U$1</f>
        <v>198.73200000000003</v>
      </c>
      <c r="S931" s="1">
        <f t="array" ref="S931">Профильные_системы[[#This Row],["0" НДС]]-Профильные_системы[[#This Row],["0" НДС]]*$U$1</f>
        <v>165.61</v>
      </c>
    </row>
    <row r="932" spans="1:19" x14ac:dyDescent="0.25">
      <c r="A932" s="1" t="s">
        <v>551</v>
      </c>
      <c r="B932" s="1" t="s">
        <v>18</v>
      </c>
      <c r="C932" s="1" t="s">
        <v>552</v>
      </c>
      <c r="D932">
        <v>751.74</v>
      </c>
      <c r="E932">
        <v>789.32399999999996</v>
      </c>
      <c r="F932">
        <v>657.77</v>
      </c>
      <c r="K932" s="364">
        <f t="array" ref="K932">Профильные_системы[[#This Row],[РРЦ Без НДС]]-Профильные_системы[[#This Row],[РРЦ Без НДС]]*$N$1</f>
        <v>751.74</v>
      </c>
      <c r="L932" s="364">
        <f t="array" ref="L932">Профильные_системы[[#This Row],[РРЦ с НДС]]-Профильные_системы[[#This Row],[РРЦ с НДС]]*$N$1</f>
        <v>789.32399999999996</v>
      </c>
      <c r="M932" s="364">
        <f t="array" ref="M932">Профильные_системы[[#This Row],["0" НДС]]-Профильные_системы[[#This Row],["0" НДС]]*$N$1</f>
        <v>657.77</v>
      </c>
      <c r="N932" s="364"/>
      <c r="Q932">
        <f t="array" ref="Q932">Профильные_системы[[#This Row],[РРЦ Без НДС]]-Профильные_системы[[#This Row],[РРЦ Без НДС]]*$U$1</f>
        <v>751.74</v>
      </c>
      <c r="R932">
        <f t="array" ref="R932">Профильные_системы[[#This Row],[РРЦ с НДС]]-Профильные_системы[[#This Row],[РРЦ с НДС]]*$U$1</f>
        <v>789.32399999999996</v>
      </c>
      <c r="S932" s="1">
        <f t="array" ref="S932">Профильные_системы[[#This Row],["0" НДС]]-Профильные_системы[[#This Row],["0" НДС]]*$U$1</f>
        <v>657.77</v>
      </c>
    </row>
    <row r="933" spans="1:19" x14ac:dyDescent="0.25">
      <c r="A933" s="1" t="s">
        <v>551</v>
      </c>
      <c r="B933" s="1" t="s">
        <v>3</v>
      </c>
      <c r="C933" s="1" t="s">
        <v>553</v>
      </c>
      <c r="D933">
        <v>751.74</v>
      </c>
      <c r="E933">
        <v>789.32399999999996</v>
      </c>
      <c r="F933">
        <v>657.77</v>
      </c>
      <c r="K933" s="364">
        <f t="array" ref="K933">Профильные_системы[[#This Row],[РРЦ Без НДС]]-Профильные_системы[[#This Row],[РРЦ Без НДС]]*$N$1</f>
        <v>751.74</v>
      </c>
      <c r="L933" s="364">
        <f t="array" ref="L933">Профильные_системы[[#This Row],[РРЦ с НДС]]-Профильные_системы[[#This Row],[РРЦ с НДС]]*$N$1</f>
        <v>789.32399999999996</v>
      </c>
      <c r="M933" s="364">
        <f t="array" ref="M933">Профильные_системы[[#This Row],["0" НДС]]-Профильные_системы[[#This Row],["0" НДС]]*$N$1</f>
        <v>657.77</v>
      </c>
      <c r="N933" s="364"/>
      <c r="Q933">
        <f t="array" ref="Q933">Профильные_системы[[#This Row],[РРЦ Без НДС]]-Профильные_системы[[#This Row],[РРЦ Без НДС]]*$U$1</f>
        <v>751.74</v>
      </c>
      <c r="R933">
        <f t="array" ref="R933">Профильные_системы[[#This Row],[РРЦ с НДС]]-Профильные_системы[[#This Row],[РРЦ с НДС]]*$U$1</f>
        <v>789.32399999999996</v>
      </c>
      <c r="S933" s="1">
        <f t="array" ref="S933">Профильные_системы[[#This Row],["0" НДС]]-Профильные_системы[[#This Row],["0" НДС]]*$U$1</f>
        <v>657.77</v>
      </c>
    </row>
    <row r="934" spans="1:19" x14ac:dyDescent="0.25">
      <c r="A934" s="1" t="s">
        <v>551</v>
      </c>
      <c r="B934" s="1" t="s">
        <v>5</v>
      </c>
      <c r="C934" s="1" t="s">
        <v>2269</v>
      </c>
      <c r="D934">
        <v>797.48</v>
      </c>
      <c r="E934">
        <v>837.3599999999999</v>
      </c>
      <c r="F934">
        <v>697.8</v>
      </c>
      <c r="K934" s="364">
        <f t="array" ref="K934">Профильные_системы[[#This Row],[РРЦ Без НДС]]-Профильные_системы[[#This Row],[РРЦ Без НДС]]*$N$1</f>
        <v>797.48</v>
      </c>
      <c r="L934" s="364">
        <f t="array" ref="L934">Профильные_системы[[#This Row],[РРЦ с НДС]]-Профильные_системы[[#This Row],[РРЦ с НДС]]*$N$1</f>
        <v>837.3599999999999</v>
      </c>
      <c r="M934" s="364">
        <f t="array" ref="M934">Профильные_системы[[#This Row],["0" НДС]]-Профильные_системы[[#This Row],["0" НДС]]*$N$1</f>
        <v>697.8</v>
      </c>
      <c r="N934" s="364"/>
      <c r="Q934">
        <f t="array" ref="Q934">Профильные_системы[[#This Row],[РРЦ Без НДС]]-Профильные_системы[[#This Row],[РРЦ Без НДС]]*$U$1</f>
        <v>797.48</v>
      </c>
      <c r="R934">
        <f t="array" ref="R934">Профильные_системы[[#This Row],[РРЦ с НДС]]-Профильные_системы[[#This Row],[РРЦ с НДС]]*$U$1</f>
        <v>837.3599999999999</v>
      </c>
      <c r="S934" s="1">
        <f t="array" ref="S934">Профильные_системы[[#This Row],["0" НДС]]-Профильные_системы[[#This Row],["0" НДС]]*$U$1</f>
        <v>697.8</v>
      </c>
    </row>
    <row r="935" spans="1:19" x14ac:dyDescent="0.25">
      <c r="A935" s="1" t="s">
        <v>323</v>
      </c>
      <c r="B935" s="1" t="s">
        <v>554</v>
      </c>
      <c r="C935" s="1" t="s">
        <v>1711</v>
      </c>
      <c r="D935">
        <v>12.42</v>
      </c>
      <c r="E935">
        <v>13.043999999999999</v>
      </c>
      <c r="F935">
        <v>10.87</v>
      </c>
      <c r="K935" s="364">
        <f t="array" ref="K935">Профильные_системы[[#This Row],[РРЦ Без НДС]]-Профильные_системы[[#This Row],[РРЦ Без НДС]]*$N$1</f>
        <v>12.42</v>
      </c>
      <c r="L935" s="364">
        <f t="array" ref="L935">Профильные_системы[[#This Row],[РРЦ с НДС]]-Профильные_системы[[#This Row],[РРЦ с НДС]]*$N$1</f>
        <v>13.043999999999999</v>
      </c>
      <c r="M935" s="364">
        <f t="array" ref="M935">Профильные_системы[[#This Row],["0" НДС]]-Профильные_системы[[#This Row],["0" НДС]]*$N$1</f>
        <v>10.87</v>
      </c>
      <c r="N935" s="364"/>
      <c r="Q935">
        <f t="array" ref="Q935">Профильные_системы[[#This Row],[РРЦ Без НДС]]-Профильные_системы[[#This Row],[РРЦ Без НДС]]*$U$1</f>
        <v>12.42</v>
      </c>
      <c r="R935">
        <f t="array" ref="R935">Профильные_системы[[#This Row],[РРЦ с НДС]]-Профильные_системы[[#This Row],[РРЦ с НДС]]*$U$1</f>
        <v>13.043999999999999</v>
      </c>
      <c r="S935" s="1">
        <f t="array" ref="S935">Профильные_системы[[#This Row],["0" НДС]]-Профильные_системы[[#This Row],["0" НДС]]*$U$1</f>
        <v>10.87</v>
      </c>
    </row>
    <row r="936" spans="1:19" x14ac:dyDescent="0.25">
      <c r="A936" s="1" t="s">
        <v>559</v>
      </c>
      <c r="B936" s="1" t="s">
        <v>3</v>
      </c>
      <c r="C936" s="1" t="s">
        <v>560</v>
      </c>
      <c r="D936">
        <v>235.89</v>
      </c>
      <c r="E936">
        <v>247.68</v>
      </c>
      <c r="F936">
        <v>206.4</v>
      </c>
      <c r="K936" s="364">
        <f t="array" ref="K936">Профильные_системы[[#This Row],[РРЦ Без НДС]]-Профильные_системы[[#This Row],[РРЦ Без НДС]]*$N$1</f>
        <v>235.89</v>
      </c>
      <c r="L936" s="364">
        <f t="array" ref="L936">Профильные_системы[[#This Row],[РРЦ с НДС]]-Профильные_системы[[#This Row],[РРЦ с НДС]]*$N$1</f>
        <v>247.68</v>
      </c>
      <c r="M936" s="364">
        <f t="array" ref="M936">Профильные_системы[[#This Row],["0" НДС]]-Профильные_системы[[#This Row],["0" НДС]]*$N$1</f>
        <v>206.4</v>
      </c>
      <c r="N936" s="364"/>
      <c r="Q936">
        <f t="array" ref="Q936">Профильные_системы[[#This Row],[РРЦ Без НДС]]-Профильные_системы[[#This Row],[РРЦ Без НДС]]*$U$1</f>
        <v>235.89</v>
      </c>
      <c r="R936">
        <f t="array" ref="R936">Профильные_системы[[#This Row],[РРЦ с НДС]]-Профильные_системы[[#This Row],[РРЦ с НДС]]*$U$1</f>
        <v>247.68</v>
      </c>
      <c r="S936" s="1">
        <f t="array" ref="S936">Профильные_системы[[#This Row],["0" НДС]]-Профильные_системы[[#This Row],["0" НДС]]*$U$1</f>
        <v>206.4</v>
      </c>
    </row>
    <row r="937" spans="1:19" x14ac:dyDescent="0.25">
      <c r="A937" s="1" t="s">
        <v>561</v>
      </c>
      <c r="B937" s="1"/>
      <c r="C937" s="1" t="s">
        <v>562</v>
      </c>
      <c r="D937">
        <v>133.72</v>
      </c>
      <c r="E937">
        <v>140.41200000000001</v>
      </c>
      <c r="F937">
        <v>117.01</v>
      </c>
      <c r="K937" s="364">
        <f t="array" ref="K937">Профильные_системы[[#This Row],[РРЦ Без НДС]]-Профильные_системы[[#This Row],[РРЦ Без НДС]]*$N$1</f>
        <v>133.72</v>
      </c>
      <c r="L937" s="364">
        <f t="array" ref="L937">Профильные_системы[[#This Row],[РРЦ с НДС]]-Профильные_системы[[#This Row],[РРЦ с НДС]]*$N$1</f>
        <v>140.41200000000001</v>
      </c>
      <c r="M937" s="364">
        <f t="array" ref="M937">Профильные_системы[[#This Row],["0" НДС]]-Профильные_системы[[#This Row],["0" НДС]]*$N$1</f>
        <v>117.01</v>
      </c>
      <c r="N937" s="364"/>
      <c r="Q937">
        <f t="array" ref="Q937">Профильные_системы[[#This Row],[РРЦ Без НДС]]-Профильные_системы[[#This Row],[РРЦ Без НДС]]*$U$1</f>
        <v>133.72</v>
      </c>
      <c r="R937">
        <f t="array" ref="R937">Профильные_системы[[#This Row],[РРЦ с НДС]]-Профильные_системы[[#This Row],[РРЦ с НДС]]*$U$1</f>
        <v>140.41200000000001</v>
      </c>
      <c r="S937" s="1">
        <f t="array" ref="S937">Профильные_системы[[#This Row],["0" НДС]]-Профильные_системы[[#This Row],["0" НДС]]*$U$1</f>
        <v>117.01</v>
      </c>
    </row>
    <row r="938" spans="1:19" x14ac:dyDescent="0.25">
      <c r="A938" s="1" t="s">
        <v>563</v>
      </c>
      <c r="B938" s="1"/>
      <c r="C938" s="1" t="s">
        <v>564</v>
      </c>
      <c r="D938">
        <v>592.29</v>
      </c>
      <c r="E938">
        <v>621.9</v>
      </c>
      <c r="F938">
        <v>518.25</v>
      </c>
      <c r="K938" s="364">
        <f t="array" ref="K938">Профильные_системы[[#This Row],[РРЦ Без НДС]]-Профильные_системы[[#This Row],[РРЦ Без НДС]]*$N$1</f>
        <v>592.29</v>
      </c>
      <c r="L938" s="364">
        <f t="array" ref="L938">Профильные_системы[[#This Row],[РРЦ с НДС]]-Профильные_системы[[#This Row],[РРЦ с НДС]]*$N$1</f>
        <v>621.9</v>
      </c>
      <c r="M938" s="364">
        <f t="array" ref="M938">Профильные_системы[[#This Row],["0" НДС]]-Профильные_системы[[#This Row],["0" НДС]]*$N$1</f>
        <v>518.25</v>
      </c>
      <c r="N938" s="364"/>
      <c r="Q938">
        <f t="array" ref="Q938">Профильные_системы[[#This Row],[РРЦ Без НДС]]-Профильные_системы[[#This Row],[РРЦ Без НДС]]*$U$1</f>
        <v>592.29</v>
      </c>
      <c r="R938">
        <f t="array" ref="R938">Профильные_системы[[#This Row],[РРЦ с НДС]]-Профильные_системы[[#This Row],[РРЦ с НДС]]*$U$1</f>
        <v>621.9</v>
      </c>
      <c r="S938" s="1">
        <f t="array" ref="S938">Профильные_системы[[#This Row],["0" НДС]]-Профильные_системы[[#This Row],["0" НДС]]*$U$1</f>
        <v>518.25</v>
      </c>
    </row>
    <row r="939" spans="1:19" x14ac:dyDescent="0.25">
      <c r="A939" s="1" t="s">
        <v>557</v>
      </c>
      <c r="B939" s="1"/>
      <c r="C939" s="1" t="s">
        <v>558</v>
      </c>
      <c r="D939">
        <v>140.43</v>
      </c>
      <c r="E939">
        <v>147.45599999999999</v>
      </c>
      <c r="F939">
        <v>122.88</v>
      </c>
      <c r="K939" s="364">
        <f t="array" ref="K939">Профильные_системы[[#This Row],[РРЦ Без НДС]]-Профильные_системы[[#This Row],[РРЦ Без НДС]]*$N$1</f>
        <v>140.43</v>
      </c>
      <c r="L939" s="364">
        <f t="array" ref="L939">Профильные_системы[[#This Row],[РРЦ с НДС]]-Профильные_системы[[#This Row],[РРЦ с НДС]]*$N$1</f>
        <v>147.45599999999999</v>
      </c>
      <c r="M939" s="364">
        <f t="array" ref="M939">Профильные_системы[[#This Row],["0" НДС]]-Профильные_системы[[#This Row],["0" НДС]]*$N$1</f>
        <v>122.88</v>
      </c>
      <c r="N939" s="364"/>
      <c r="Q939">
        <f t="array" ref="Q939">Профильные_системы[[#This Row],[РРЦ Без НДС]]-Профильные_системы[[#This Row],[РРЦ Без НДС]]*$U$1</f>
        <v>140.43</v>
      </c>
      <c r="R939">
        <f t="array" ref="R939">Профильные_системы[[#This Row],[РРЦ с НДС]]-Профильные_системы[[#This Row],[РРЦ с НДС]]*$U$1</f>
        <v>147.45599999999999</v>
      </c>
      <c r="S939" s="1">
        <f t="array" ref="S939">Профильные_системы[[#This Row],["0" НДС]]-Профильные_системы[[#This Row],["0" НДС]]*$U$1</f>
        <v>122.88</v>
      </c>
    </row>
    <row r="940" spans="1:19" x14ac:dyDescent="0.25">
      <c r="A940" s="1" t="s">
        <v>555</v>
      </c>
      <c r="B940" s="1"/>
      <c r="C940" s="1" t="s">
        <v>556</v>
      </c>
      <c r="D940">
        <v>105.3</v>
      </c>
      <c r="E940">
        <v>110.568</v>
      </c>
      <c r="F940">
        <v>92.14</v>
      </c>
      <c r="K940" s="364">
        <f t="array" ref="K940">Профильные_системы[[#This Row],[РРЦ Без НДС]]-Профильные_системы[[#This Row],[РРЦ Без НДС]]*$N$1</f>
        <v>105.3</v>
      </c>
      <c r="L940" s="364">
        <f t="array" ref="L940">Профильные_системы[[#This Row],[РРЦ с НДС]]-Профильные_системы[[#This Row],[РРЦ с НДС]]*$N$1</f>
        <v>110.568</v>
      </c>
      <c r="M940" s="364">
        <f t="array" ref="M940">Профильные_системы[[#This Row],["0" НДС]]-Профильные_системы[[#This Row],["0" НДС]]*$N$1</f>
        <v>92.14</v>
      </c>
      <c r="N940" s="364"/>
      <c r="Q940">
        <f t="array" ref="Q940">Профильные_системы[[#This Row],[РРЦ Без НДС]]-Профильные_системы[[#This Row],[РРЦ Без НДС]]*$U$1</f>
        <v>105.3</v>
      </c>
      <c r="R940">
        <f t="array" ref="R940">Профильные_системы[[#This Row],[РРЦ с НДС]]-Профильные_системы[[#This Row],[РРЦ с НДС]]*$U$1</f>
        <v>110.568</v>
      </c>
      <c r="S940" s="1">
        <f t="array" ref="S940">Профильные_системы[[#This Row],["0" НДС]]-Профильные_системы[[#This Row],["0" НДС]]*$U$1</f>
        <v>92.14</v>
      </c>
    </row>
    <row r="941" spans="1:19" x14ac:dyDescent="0.25">
      <c r="A941" s="1" t="s">
        <v>570</v>
      </c>
      <c r="B941" s="1" t="s">
        <v>338</v>
      </c>
      <c r="C941" s="1" t="s">
        <v>571</v>
      </c>
      <c r="D941">
        <v>103.79</v>
      </c>
      <c r="E941">
        <v>108.98399999999999</v>
      </c>
      <c r="F941">
        <v>90.82</v>
      </c>
      <c r="K941" s="364">
        <f t="array" ref="K941">Профильные_системы[[#This Row],[РРЦ Без НДС]]-Профильные_системы[[#This Row],[РРЦ Без НДС]]*$N$1</f>
        <v>103.79</v>
      </c>
      <c r="L941" s="364">
        <f t="array" ref="L941">Профильные_системы[[#This Row],[РРЦ с НДС]]-Профильные_системы[[#This Row],[РРЦ с НДС]]*$N$1</f>
        <v>108.98399999999999</v>
      </c>
      <c r="M941" s="364">
        <f t="array" ref="M941">Профильные_системы[[#This Row],["0" НДС]]-Профильные_системы[[#This Row],["0" НДС]]*$N$1</f>
        <v>90.82</v>
      </c>
      <c r="N941" s="364"/>
      <c r="Q941">
        <f t="array" ref="Q941">Профильные_системы[[#This Row],[РРЦ Без НДС]]-Профильные_системы[[#This Row],[РРЦ Без НДС]]*$U$1</f>
        <v>103.79</v>
      </c>
      <c r="R941">
        <f t="array" ref="R941">Профильные_системы[[#This Row],[РРЦ с НДС]]-Профильные_системы[[#This Row],[РРЦ с НДС]]*$U$1</f>
        <v>108.98399999999999</v>
      </c>
      <c r="S941" s="1">
        <f t="array" ref="S941">Профильные_системы[[#This Row],["0" НДС]]-Профильные_системы[[#This Row],["0" НДС]]*$U$1</f>
        <v>90.82</v>
      </c>
    </row>
    <row r="942" spans="1:19" x14ac:dyDescent="0.25">
      <c r="A942" s="1" t="s">
        <v>570</v>
      </c>
      <c r="B942" s="1" t="s">
        <v>572</v>
      </c>
      <c r="C942" s="1" t="s">
        <v>573</v>
      </c>
      <c r="D942">
        <v>103.79</v>
      </c>
      <c r="E942">
        <v>108.98399999999999</v>
      </c>
      <c r="F942">
        <v>90.82</v>
      </c>
      <c r="K942" s="364">
        <f t="array" ref="K942">Профильные_системы[[#This Row],[РРЦ Без НДС]]-Профильные_системы[[#This Row],[РРЦ Без НДС]]*$N$1</f>
        <v>103.79</v>
      </c>
      <c r="L942" s="364">
        <f t="array" ref="L942">Профильные_системы[[#This Row],[РРЦ с НДС]]-Профильные_системы[[#This Row],[РРЦ с НДС]]*$N$1</f>
        <v>108.98399999999999</v>
      </c>
      <c r="M942" s="364">
        <f t="array" ref="M942">Профильные_системы[[#This Row],["0" НДС]]-Профильные_системы[[#This Row],["0" НДС]]*$N$1</f>
        <v>90.82</v>
      </c>
      <c r="N942" s="364"/>
      <c r="Q942">
        <f t="array" ref="Q942">Профильные_системы[[#This Row],[РРЦ Без НДС]]-Профильные_системы[[#This Row],[РРЦ Без НДС]]*$U$1</f>
        <v>103.79</v>
      </c>
      <c r="R942">
        <f t="array" ref="R942">Профильные_системы[[#This Row],[РРЦ с НДС]]-Профильные_системы[[#This Row],[РРЦ с НДС]]*$U$1</f>
        <v>108.98399999999999</v>
      </c>
      <c r="S942" s="1">
        <f t="array" ref="S942">Профильные_системы[[#This Row],["0" НДС]]-Профильные_системы[[#This Row],["0" НДС]]*$U$1</f>
        <v>90.82</v>
      </c>
    </row>
    <row r="943" spans="1:19" x14ac:dyDescent="0.25">
      <c r="A943" s="1" t="s">
        <v>570</v>
      </c>
      <c r="B943" s="1" t="s">
        <v>574</v>
      </c>
      <c r="C943" s="1" t="s">
        <v>575</v>
      </c>
      <c r="D943">
        <v>103.79</v>
      </c>
      <c r="E943">
        <v>108.98399999999999</v>
      </c>
      <c r="F943">
        <v>90.82</v>
      </c>
      <c r="K943" s="364">
        <f t="array" ref="K943">Профильные_системы[[#This Row],[РРЦ Без НДС]]-Профильные_системы[[#This Row],[РРЦ Без НДС]]*$N$1</f>
        <v>103.79</v>
      </c>
      <c r="L943" s="364">
        <f t="array" ref="L943">Профильные_системы[[#This Row],[РРЦ с НДС]]-Профильные_системы[[#This Row],[РРЦ с НДС]]*$N$1</f>
        <v>108.98399999999999</v>
      </c>
      <c r="M943" s="364">
        <f t="array" ref="M943">Профильные_системы[[#This Row],["0" НДС]]-Профильные_системы[[#This Row],["0" НДС]]*$N$1</f>
        <v>90.82</v>
      </c>
      <c r="N943" s="364"/>
      <c r="Q943">
        <f t="array" ref="Q943">Профильные_системы[[#This Row],[РРЦ Без НДС]]-Профильные_системы[[#This Row],[РРЦ Без НДС]]*$U$1</f>
        <v>103.79</v>
      </c>
      <c r="R943">
        <f t="array" ref="R943">Профильные_системы[[#This Row],[РРЦ с НДС]]-Профильные_системы[[#This Row],[РРЦ с НДС]]*$U$1</f>
        <v>108.98399999999999</v>
      </c>
      <c r="S943" s="1">
        <f t="array" ref="S943">Профильные_системы[[#This Row],["0" НДС]]-Профильные_системы[[#This Row],["0" НДС]]*$U$1</f>
        <v>90.82</v>
      </c>
    </row>
    <row r="944" spans="1:19" x14ac:dyDescent="0.25">
      <c r="A944" s="1" t="s">
        <v>570</v>
      </c>
      <c r="B944" s="1" t="s">
        <v>336</v>
      </c>
      <c r="C944" s="1" t="s">
        <v>576</v>
      </c>
      <c r="D944">
        <v>103.79</v>
      </c>
      <c r="E944">
        <v>108.98399999999999</v>
      </c>
      <c r="F944">
        <v>90.82</v>
      </c>
      <c r="K944" s="364">
        <f t="array" ref="K944">Профильные_системы[[#This Row],[РРЦ Без НДС]]-Профильные_системы[[#This Row],[РРЦ Без НДС]]*$N$1</f>
        <v>103.79</v>
      </c>
      <c r="L944" s="364">
        <f t="array" ref="L944">Профильные_системы[[#This Row],[РРЦ с НДС]]-Профильные_системы[[#This Row],[РРЦ с НДС]]*$N$1</f>
        <v>108.98399999999999</v>
      </c>
      <c r="M944" s="364">
        <f t="array" ref="M944">Профильные_системы[[#This Row],["0" НДС]]-Профильные_системы[[#This Row],["0" НДС]]*$N$1</f>
        <v>90.82</v>
      </c>
      <c r="N944" s="364"/>
      <c r="Q944">
        <f t="array" ref="Q944">Профильные_системы[[#This Row],[РРЦ Без НДС]]-Профильные_системы[[#This Row],[РРЦ Без НДС]]*$U$1</f>
        <v>103.79</v>
      </c>
      <c r="R944">
        <f t="array" ref="R944">Профильные_системы[[#This Row],[РРЦ с НДС]]-Профильные_системы[[#This Row],[РРЦ с НДС]]*$U$1</f>
        <v>108.98399999999999</v>
      </c>
      <c r="S944" s="1">
        <f t="array" ref="S944">Профильные_системы[[#This Row],["0" НДС]]-Профильные_системы[[#This Row],["0" НДС]]*$U$1</f>
        <v>90.82</v>
      </c>
    </row>
    <row r="945" spans="1:19" x14ac:dyDescent="0.25">
      <c r="A945" s="1" t="s">
        <v>1236</v>
      </c>
      <c r="B945" s="1" t="s">
        <v>1237</v>
      </c>
      <c r="C945" s="1" t="s">
        <v>1238</v>
      </c>
      <c r="D945">
        <v>33.47</v>
      </c>
      <c r="E945">
        <v>35.147999999999996</v>
      </c>
      <c r="F945">
        <v>29.29</v>
      </c>
      <c r="K945" s="364">
        <f t="array" ref="K945">Профильные_системы[[#This Row],[РРЦ Без НДС]]-Профильные_системы[[#This Row],[РРЦ Без НДС]]*$N$1</f>
        <v>33.47</v>
      </c>
      <c r="L945" s="364">
        <f t="array" ref="L945">Профильные_системы[[#This Row],[РРЦ с НДС]]-Профильные_системы[[#This Row],[РРЦ с НДС]]*$N$1</f>
        <v>35.147999999999996</v>
      </c>
      <c r="M945" s="364">
        <f t="array" ref="M945">Профильные_системы[[#This Row],["0" НДС]]-Профильные_системы[[#This Row],["0" НДС]]*$N$1</f>
        <v>29.29</v>
      </c>
      <c r="N945" s="364"/>
      <c r="Q945">
        <f t="array" ref="Q945">Профильные_системы[[#This Row],[РРЦ Без НДС]]-Профильные_системы[[#This Row],[РРЦ Без НДС]]*$U$1</f>
        <v>33.47</v>
      </c>
      <c r="R945">
        <f t="array" ref="R945">Профильные_системы[[#This Row],[РРЦ с НДС]]-Профильные_системы[[#This Row],[РРЦ с НДС]]*$U$1</f>
        <v>35.147999999999996</v>
      </c>
      <c r="S945" s="1">
        <f t="array" ref="S945">Профильные_системы[[#This Row],["0" НДС]]-Профильные_системы[[#This Row],["0" НДС]]*$U$1</f>
        <v>29.29</v>
      </c>
    </row>
    <row r="946" spans="1:19" x14ac:dyDescent="0.25">
      <c r="A946" s="1" t="s">
        <v>1236</v>
      </c>
      <c r="B946" s="1" t="s">
        <v>1240</v>
      </c>
      <c r="C946" s="1" t="s">
        <v>1239</v>
      </c>
      <c r="D946">
        <v>33.47</v>
      </c>
      <c r="E946">
        <v>35.147999999999996</v>
      </c>
      <c r="F946">
        <v>29.29</v>
      </c>
      <c r="K946" s="364">
        <f t="array" ref="K946">Профильные_системы[[#This Row],[РРЦ Без НДС]]-Профильные_системы[[#This Row],[РРЦ Без НДС]]*$N$1</f>
        <v>33.47</v>
      </c>
      <c r="L946" s="364">
        <f t="array" ref="L946">Профильные_системы[[#This Row],[РРЦ с НДС]]-Профильные_системы[[#This Row],[РРЦ с НДС]]*$N$1</f>
        <v>35.147999999999996</v>
      </c>
      <c r="M946" s="364">
        <f t="array" ref="M946">Профильные_системы[[#This Row],["0" НДС]]-Профильные_системы[[#This Row],["0" НДС]]*$N$1</f>
        <v>29.29</v>
      </c>
      <c r="N946" s="364"/>
      <c r="Q946">
        <f t="array" ref="Q946">Профильные_системы[[#This Row],[РРЦ Без НДС]]-Профильные_системы[[#This Row],[РРЦ Без НДС]]*$U$1</f>
        <v>33.47</v>
      </c>
      <c r="R946">
        <f t="array" ref="R946">Профильные_системы[[#This Row],[РРЦ с НДС]]-Профильные_системы[[#This Row],[РРЦ с НДС]]*$U$1</f>
        <v>35.147999999999996</v>
      </c>
      <c r="S946" s="1">
        <f t="array" ref="S946">Профильные_системы[[#This Row],["0" НДС]]-Профильные_системы[[#This Row],["0" НДС]]*$U$1</f>
        <v>29.29</v>
      </c>
    </row>
    <row r="947" spans="1:19" x14ac:dyDescent="0.25">
      <c r="A947" s="1" t="s">
        <v>597</v>
      </c>
      <c r="B947" s="1" t="s">
        <v>3</v>
      </c>
      <c r="C947" s="1" t="s">
        <v>598</v>
      </c>
      <c r="D947">
        <v>1473.16</v>
      </c>
      <c r="E947">
        <v>1546.8240000000001</v>
      </c>
      <c r="F947">
        <v>1289.02</v>
      </c>
      <c r="K947" s="364">
        <f t="array" ref="K947">Профильные_системы[[#This Row],[РРЦ Без НДС]]-Профильные_системы[[#This Row],[РРЦ Без НДС]]*$N$1</f>
        <v>1473.16</v>
      </c>
      <c r="L947" s="364">
        <f t="array" ref="L947">Профильные_системы[[#This Row],[РРЦ с НДС]]-Профильные_системы[[#This Row],[РРЦ с НДС]]*$N$1</f>
        <v>1546.8240000000001</v>
      </c>
      <c r="M947" s="364">
        <f t="array" ref="M947">Профильные_системы[[#This Row],["0" НДС]]-Профильные_системы[[#This Row],["0" НДС]]*$N$1</f>
        <v>1289.02</v>
      </c>
      <c r="N947" s="364"/>
      <c r="Q947">
        <f t="array" ref="Q947">Профильные_системы[[#This Row],[РРЦ Без НДС]]-Профильные_системы[[#This Row],[РРЦ Без НДС]]*$U$1</f>
        <v>1473.16</v>
      </c>
      <c r="R947">
        <f t="array" ref="R947">Профильные_системы[[#This Row],[РРЦ с НДС]]-Профильные_системы[[#This Row],[РРЦ с НДС]]*$U$1</f>
        <v>1546.8240000000001</v>
      </c>
      <c r="S947" s="1">
        <f t="array" ref="S947">Профильные_системы[[#This Row],["0" НДС]]-Профильные_системы[[#This Row],["0" НДС]]*$U$1</f>
        <v>1289.02</v>
      </c>
    </row>
    <row r="948" spans="1:19" x14ac:dyDescent="0.25">
      <c r="A948" s="1" t="s">
        <v>597</v>
      </c>
      <c r="B948" s="1" t="s">
        <v>5</v>
      </c>
      <c r="C948" s="1" t="s">
        <v>599</v>
      </c>
      <c r="D948">
        <v>1626.05</v>
      </c>
      <c r="E948">
        <v>1707.348</v>
      </c>
      <c r="F948">
        <v>1422.79</v>
      </c>
      <c r="K948" s="364">
        <f t="array" ref="K948">Профильные_системы[[#This Row],[РРЦ Без НДС]]-Профильные_системы[[#This Row],[РРЦ Без НДС]]*$N$1</f>
        <v>1626.05</v>
      </c>
      <c r="L948" s="364">
        <f t="array" ref="L948">Профильные_системы[[#This Row],[РРЦ с НДС]]-Профильные_системы[[#This Row],[РРЦ с НДС]]*$N$1</f>
        <v>1707.348</v>
      </c>
      <c r="M948" s="364">
        <f t="array" ref="M948">Профильные_системы[[#This Row],["0" НДС]]-Профильные_системы[[#This Row],["0" НДС]]*$N$1</f>
        <v>1422.79</v>
      </c>
      <c r="N948" s="364"/>
      <c r="Q948">
        <f t="array" ref="Q948">Профильные_системы[[#This Row],[РРЦ Без НДС]]-Профильные_системы[[#This Row],[РРЦ Без НДС]]*$U$1</f>
        <v>1626.05</v>
      </c>
      <c r="R948">
        <f t="array" ref="R948">Профильные_системы[[#This Row],[РРЦ с НДС]]-Профильные_системы[[#This Row],[РРЦ с НДС]]*$U$1</f>
        <v>1707.348</v>
      </c>
      <c r="S948" s="1">
        <f t="array" ref="S948">Профильные_системы[[#This Row],["0" НДС]]-Профильные_системы[[#This Row],["0" НДС]]*$U$1</f>
        <v>1422.79</v>
      </c>
    </row>
    <row r="949" spans="1:19" x14ac:dyDescent="0.25">
      <c r="A949" s="1" t="s">
        <v>597</v>
      </c>
      <c r="B949" s="1" t="s">
        <v>11</v>
      </c>
      <c r="C949" s="1" t="s">
        <v>1134</v>
      </c>
      <c r="D949">
        <v>1499.55</v>
      </c>
      <c r="E949">
        <v>1574.5319999999999</v>
      </c>
      <c r="F949">
        <v>1312.11</v>
      </c>
      <c r="K949" s="364">
        <f t="array" ref="K949">Профильные_системы[[#This Row],[РРЦ Без НДС]]-Профильные_системы[[#This Row],[РРЦ Без НДС]]*$N$1</f>
        <v>1499.55</v>
      </c>
      <c r="L949" s="364">
        <f t="array" ref="L949">Профильные_системы[[#This Row],[РРЦ с НДС]]-Профильные_системы[[#This Row],[РРЦ с НДС]]*$N$1</f>
        <v>1574.5319999999999</v>
      </c>
      <c r="M949" s="364">
        <f t="array" ref="M949">Профильные_системы[[#This Row],["0" НДС]]-Профильные_системы[[#This Row],["0" НДС]]*$N$1</f>
        <v>1312.11</v>
      </c>
      <c r="N949" s="364"/>
      <c r="Q949">
        <f t="array" ref="Q949">Профильные_системы[[#This Row],[РРЦ Без НДС]]-Профильные_системы[[#This Row],[РРЦ Без НДС]]*$U$1</f>
        <v>1499.55</v>
      </c>
      <c r="R949">
        <f t="array" ref="R949">Профильные_системы[[#This Row],[РРЦ с НДС]]-Профильные_системы[[#This Row],[РРЦ с НДС]]*$U$1</f>
        <v>1574.5319999999999</v>
      </c>
      <c r="S949" s="1">
        <f t="array" ref="S949">Профильные_системы[[#This Row],["0" НДС]]-Профильные_системы[[#This Row],["0" НДС]]*$U$1</f>
        <v>1312.11</v>
      </c>
    </row>
    <row r="950" spans="1:19" x14ac:dyDescent="0.25">
      <c r="A950" s="1" t="s">
        <v>600</v>
      </c>
      <c r="B950" s="1" t="s">
        <v>3</v>
      </c>
      <c r="C950" s="1" t="s">
        <v>601</v>
      </c>
      <c r="D950">
        <v>784.15</v>
      </c>
      <c r="E950">
        <v>823.35599999999999</v>
      </c>
      <c r="F950">
        <v>686.13</v>
      </c>
      <c r="K950" s="364">
        <f t="array" ref="K950">Профильные_системы[[#This Row],[РРЦ Без НДС]]-Профильные_системы[[#This Row],[РРЦ Без НДС]]*$N$1</f>
        <v>784.15</v>
      </c>
      <c r="L950" s="364">
        <f t="array" ref="L950">Профильные_системы[[#This Row],[РРЦ с НДС]]-Профильные_системы[[#This Row],[РРЦ с НДС]]*$N$1</f>
        <v>823.35599999999999</v>
      </c>
      <c r="M950" s="364">
        <f t="array" ref="M950">Профильные_системы[[#This Row],["0" НДС]]-Профильные_системы[[#This Row],["0" НДС]]*$N$1</f>
        <v>686.13</v>
      </c>
      <c r="N950" s="364"/>
      <c r="Q950">
        <f t="array" ref="Q950">Профильные_системы[[#This Row],[РРЦ Без НДС]]-Профильные_системы[[#This Row],[РРЦ Без НДС]]*$U$1</f>
        <v>784.15</v>
      </c>
      <c r="R950">
        <f t="array" ref="R950">Профильные_системы[[#This Row],[РРЦ с НДС]]-Профильные_системы[[#This Row],[РРЦ с НДС]]*$U$1</f>
        <v>823.35599999999999</v>
      </c>
      <c r="S950" s="1">
        <f t="array" ref="S950">Профильные_системы[[#This Row],["0" НДС]]-Профильные_системы[[#This Row],["0" НДС]]*$U$1</f>
        <v>686.13</v>
      </c>
    </row>
    <row r="951" spans="1:19" x14ac:dyDescent="0.25">
      <c r="A951" s="1" t="s">
        <v>600</v>
      </c>
      <c r="B951" s="1" t="s">
        <v>5</v>
      </c>
      <c r="C951" s="1" t="s">
        <v>602</v>
      </c>
      <c r="D951">
        <v>865.2</v>
      </c>
      <c r="E951">
        <v>908.45999999999992</v>
      </c>
      <c r="F951">
        <v>757.05</v>
      </c>
      <c r="K951" s="364">
        <f t="array" ref="K951">Профильные_системы[[#This Row],[РРЦ Без НДС]]-Профильные_системы[[#This Row],[РРЦ Без НДС]]*$N$1</f>
        <v>865.2</v>
      </c>
      <c r="L951" s="364">
        <f t="array" ref="L951">Профильные_системы[[#This Row],[РРЦ с НДС]]-Профильные_системы[[#This Row],[РРЦ с НДС]]*$N$1</f>
        <v>908.45999999999992</v>
      </c>
      <c r="M951" s="364">
        <f t="array" ref="M951">Профильные_системы[[#This Row],["0" НДС]]-Профильные_системы[[#This Row],["0" НДС]]*$N$1</f>
        <v>757.05</v>
      </c>
      <c r="N951" s="364"/>
      <c r="Q951">
        <f t="array" ref="Q951">Профильные_системы[[#This Row],[РРЦ Без НДС]]-Профильные_системы[[#This Row],[РРЦ Без НДС]]*$U$1</f>
        <v>865.2</v>
      </c>
      <c r="R951">
        <f t="array" ref="R951">Профильные_системы[[#This Row],[РРЦ с НДС]]-Профильные_системы[[#This Row],[РРЦ с НДС]]*$U$1</f>
        <v>908.45999999999992</v>
      </c>
      <c r="S951" s="1">
        <f t="array" ref="S951">Профильные_системы[[#This Row],["0" НДС]]-Профильные_системы[[#This Row],["0" НДС]]*$U$1</f>
        <v>757.05</v>
      </c>
    </row>
    <row r="952" spans="1:19" x14ac:dyDescent="0.25">
      <c r="A952" s="1" t="s">
        <v>600</v>
      </c>
      <c r="B952" s="1" t="s">
        <v>11</v>
      </c>
      <c r="C952" s="1" t="s">
        <v>1135</v>
      </c>
      <c r="D952">
        <v>798.32</v>
      </c>
      <c r="E952">
        <v>838.23599999999999</v>
      </c>
      <c r="F952">
        <v>698.53</v>
      </c>
      <c r="K952" s="364">
        <f t="array" ref="K952">Профильные_системы[[#This Row],[РРЦ Без НДС]]-Профильные_системы[[#This Row],[РРЦ Без НДС]]*$N$1</f>
        <v>798.32</v>
      </c>
      <c r="L952" s="364">
        <f t="array" ref="L952">Профильные_системы[[#This Row],[РРЦ с НДС]]-Профильные_системы[[#This Row],[РРЦ с НДС]]*$N$1</f>
        <v>838.23599999999999</v>
      </c>
      <c r="M952" s="364">
        <f t="array" ref="M952">Профильные_системы[[#This Row],["0" НДС]]-Профильные_системы[[#This Row],["0" НДС]]*$N$1</f>
        <v>698.53</v>
      </c>
      <c r="N952" s="364"/>
      <c r="Q952">
        <f t="array" ref="Q952">Профильные_системы[[#This Row],[РРЦ Без НДС]]-Профильные_системы[[#This Row],[РРЦ Без НДС]]*$U$1</f>
        <v>798.32</v>
      </c>
      <c r="R952">
        <f t="array" ref="R952">Профильные_системы[[#This Row],[РРЦ с НДС]]-Профильные_системы[[#This Row],[РРЦ с НДС]]*$U$1</f>
        <v>838.23599999999999</v>
      </c>
      <c r="S952" s="1">
        <f t="array" ref="S952">Профильные_системы[[#This Row],["0" НДС]]-Профильные_системы[[#This Row],["0" НДС]]*$U$1</f>
        <v>698.53</v>
      </c>
    </row>
    <row r="953" spans="1:19" x14ac:dyDescent="0.25">
      <c r="A953" s="1" t="s">
        <v>604</v>
      </c>
      <c r="B953" s="1" t="s">
        <v>3</v>
      </c>
      <c r="C953" s="1" t="s">
        <v>1771</v>
      </c>
      <c r="D953">
        <v>757.85</v>
      </c>
      <c r="E953">
        <v>795.74400000000003</v>
      </c>
      <c r="F953">
        <v>663.12</v>
      </c>
      <c r="K953" s="364">
        <f t="array" ref="K953">Профильные_системы[[#This Row],[РРЦ Без НДС]]-Профильные_системы[[#This Row],[РРЦ Без НДС]]*$N$1</f>
        <v>757.85</v>
      </c>
      <c r="L953" s="364">
        <f t="array" ref="L953">Профильные_системы[[#This Row],[РРЦ с НДС]]-Профильные_системы[[#This Row],[РРЦ с НДС]]*$N$1</f>
        <v>795.74400000000003</v>
      </c>
      <c r="M953" s="364">
        <f t="array" ref="M953">Профильные_системы[[#This Row],["0" НДС]]-Профильные_системы[[#This Row],["0" НДС]]*$N$1</f>
        <v>663.12</v>
      </c>
      <c r="N953" s="364"/>
      <c r="Q953">
        <f t="array" ref="Q953">Профильные_системы[[#This Row],[РРЦ Без НДС]]-Профильные_системы[[#This Row],[РРЦ Без НДС]]*$U$1</f>
        <v>757.85</v>
      </c>
      <c r="R953">
        <f t="array" ref="R953">Профильные_системы[[#This Row],[РРЦ с НДС]]-Профильные_системы[[#This Row],[РРЦ с НДС]]*$U$1</f>
        <v>795.74400000000003</v>
      </c>
      <c r="S953" s="1">
        <f t="array" ref="S953">Профильные_системы[[#This Row],["0" НДС]]-Профильные_системы[[#This Row],["0" НДС]]*$U$1</f>
        <v>663.12</v>
      </c>
    </row>
    <row r="954" spans="1:19" x14ac:dyDescent="0.25">
      <c r="A954" s="1" t="s">
        <v>604</v>
      </c>
      <c r="B954" s="1" t="s">
        <v>5</v>
      </c>
      <c r="C954" s="1" t="s">
        <v>605</v>
      </c>
      <c r="D954">
        <v>682.07</v>
      </c>
      <c r="E954">
        <v>716.17199999999991</v>
      </c>
      <c r="F954">
        <v>596.80999999999995</v>
      </c>
      <c r="K954" s="364">
        <f t="array" ref="K954">Профильные_системы[[#This Row],[РРЦ Без НДС]]-Профильные_системы[[#This Row],[РРЦ Без НДС]]*$N$1</f>
        <v>682.07</v>
      </c>
      <c r="L954" s="364">
        <f t="array" ref="L954">Профильные_системы[[#This Row],[РРЦ с НДС]]-Профильные_системы[[#This Row],[РРЦ с НДС]]*$N$1</f>
        <v>716.17199999999991</v>
      </c>
      <c r="M954" s="364">
        <f t="array" ref="M954">Профильные_системы[[#This Row],["0" НДС]]-Профильные_системы[[#This Row],["0" НДС]]*$N$1</f>
        <v>596.80999999999995</v>
      </c>
      <c r="N954" s="364"/>
      <c r="Q954">
        <f t="array" ref="Q954">Профильные_системы[[#This Row],[РРЦ Без НДС]]-Профильные_системы[[#This Row],[РРЦ Без НДС]]*$U$1</f>
        <v>682.07</v>
      </c>
      <c r="R954">
        <f t="array" ref="R954">Профильные_системы[[#This Row],[РРЦ с НДС]]-Профильные_системы[[#This Row],[РРЦ с НДС]]*$U$1</f>
        <v>716.17199999999991</v>
      </c>
      <c r="S954" s="1">
        <f t="array" ref="S954">Профильные_системы[[#This Row],["0" НДС]]-Профильные_системы[[#This Row],["0" НДС]]*$U$1</f>
        <v>596.80999999999995</v>
      </c>
    </row>
    <row r="955" spans="1:19" x14ac:dyDescent="0.25">
      <c r="A955" s="1" t="s">
        <v>604</v>
      </c>
      <c r="B955" s="1" t="s">
        <v>11</v>
      </c>
      <c r="C955" s="1" t="s">
        <v>1211</v>
      </c>
      <c r="D955">
        <v>682.07</v>
      </c>
      <c r="E955">
        <v>716.17199999999991</v>
      </c>
      <c r="F955">
        <v>596.80999999999995</v>
      </c>
      <c r="K955" s="364">
        <f t="array" ref="K955">Профильные_системы[[#This Row],[РРЦ Без НДС]]-Профильные_системы[[#This Row],[РРЦ Без НДС]]*$N$1</f>
        <v>682.07</v>
      </c>
      <c r="L955" s="364">
        <f t="array" ref="L955">Профильные_системы[[#This Row],[РРЦ с НДС]]-Профильные_системы[[#This Row],[РРЦ с НДС]]*$N$1</f>
        <v>716.17199999999991</v>
      </c>
      <c r="M955" s="364">
        <f t="array" ref="M955">Профильные_системы[[#This Row],["0" НДС]]-Профильные_системы[[#This Row],["0" НДС]]*$N$1</f>
        <v>596.80999999999995</v>
      </c>
      <c r="N955" s="364"/>
      <c r="Q955">
        <f t="array" ref="Q955">Профильные_системы[[#This Row],[РРЦ Без НДС]]-Профильные_системы[[#This Row],[РРЦ Без НДС]]*$U$1</f>
        <v>682.07</v>
      </c>
      <c r="R955">
        <f t="array" ref="R955">Профильные_системы[[#This Row],[РРЦ с НДС]]-Профильные_системы[[#This Row],[РРЦ с НДС]]*$U$1</f>
        <v>716.17199999999991</v>
      </c>
      <c r="S955" s="1">
        <f t="array" ref="S955">Профильные_системы[[#This Row],["0" НДС]]-Профильные_системы[[#This Row],["0" НДС]]*$U$1</f>
        <v>596.80999999999995</v>
      </c>
    </row>
    <row r="956" spans="1:19" x14ac:dyDescent="0.25">
      <c r="A956" s="1" t="s">
        <v>1204</v>
      </c>
      <c r="B956" s="1" t="s">
        <v>1206</v>
      </c>
      <c r="C956" s="1" t="s">
        <v>1205</v>
      </c>
      <c r="D956">
        <v>793.84</v>
      </c>
      <c r="E956">
        <v>833.53200000000004</v>
      </c>
      <c r="F956">
        <v>694.61</v>
      </c>
      <c r="K956" s="364">
        <f t="array" ref="K956">Профильные_системы[[#This Row],[РРЦ Без НДС]]-Профильные_системы[[#This Row],[РРЦ Без НДС]]*$N$1</f>
        <v>793.84</v>
      </c>
      <c r="L956" s="364">
        <f t="array" ref="L956">Профильные_системы[[#This Row],[РРЦ с НДС]]-Профильные_системы[[#This Row],[РРЦ с НДС]]*$N$1</f>
        <v>833.53200000000004</v>
      </c>
      <c r="M956" s="364">
        <f t="array" ref="M956">Профильные_системы[[#This Row],["0" НДС]]-Профильные_системы[[#This Row],["0" НДС]]*$N$1</f>
        <v>694.61</v>
      </c>
      <c r="N956" s="364"/>
      <c r="Q956">
        <f t="array" ref="Q956">Профильные_системы[[#This Row],[РРЦ Без НДС]]-Профильные_системы[[#This Row],[РРЦ Без НДС]]*$U$1</f>
        <v>793.84</v>
      </c>
      <c r="R956">
        <f t="array" ref="R956">Профильные_системы[[#This Row],[РРЦ с НДС]]-Профильные_системы[[#This Row],[РРЦ с НДС]]*$U$1</f>
        <v>833.53200000000004</v>
      </c>
      <c r="S956" s="1">
        <f t="array" ref="S956">Профильные_системы[[#This Row],["0" НДС]]-Профильные_системы[[#This Row],["0" НДС]]*$U$1</f>
        <v>694.61</v>
      </c>
    </row>
    <row r="957" spans="1:19" x14ac:dyDescent="0.25">
      <c r="A957" s="1" t="s">
        <v>1204</v>
      </c>
      <c r="B957" s="1" t="s">
        <v>314</v>
      </c>
      <c r="C957" s="1" t="s">
        <v>1207</v>
      </c>
      <c r="D957">
        <v>793.84</v>
      </c>
      <c r="E957">
        <v>833.53200000000004</v>
      </c>
      <c r="F957">
        <v>694.61</v>
      </c>
      <c r="K957" s="364">
        <f t="array" ref="K957">Профильные_системы[[#This Row],[РРЦ Без НДС]]-Профильные_системы[[#This Row],[РРЦ Без НДС]]*$N$1</f>
        <v>793.84</v>
      </c>
      <c r="L957" s="364">
        <f t="array" ref="L957">Профильные_системы[[#This Row],[РРЦ с НДС]]-Профильные_системы[[#This Row],[РРЦ с НДС]]*$N$1</f>
        <v>833.53200000000004</v>
      </c>
      <c r="M957" s="364">
        <f t="array" ref="M957">Профильные_системы[[#This Row],["0" НДС]]-Профильные_системы[[#This Row],["0" НДС]]*$N$1</f>
        <v>694.61</v>
      </c>
      <c r="N957" s="364"/>
      <c r="Q957">
        <f t="array" ref="Q957">Профильные_системы[[#This Row],[РРЦ Без НДС]]-Профильные_системы[[#This Row],[РРЦ Без НДС]]*$U$1</f>
        <v>793.84</v>
      </c>
      <c r="R957">
        <f t="array" ref="R957">Профильные_системы[[#This Row],[РРЦ с НДС]]-Профильные_системы[[#This Row],[РРЦ с НДС]]*$U$1</f>
        <v>833.53200000000004</v>
      </c>
      <c r="S957" s="1">
        <f t="array" ref="S957">Профильные_системы[[#This Row],["0" НДС]]-Профильные_системы[[#This Row],["0" НДС]]*$U$1</f>
        <v>694.61</v>
      </c>
    </row>
    <row r="958" spans="1:19" x14ac:dyDescent="0.25">
      <c r="A958" s="1" t="s">
        <v>1212</v>
      </c>
      <c r="B958" s="1" t="s">
        <v>3</v>
      </c>
      <c r="C958" s="1" t="s">
        <v>1213</v>
      </c>
      <c r="D958">
        <v>2650.55</v>
      </c>
      <c r="E958">
        <v>2783.076</v>
      </c>
      <c r="F958">
        <v>2319.23</v>
      </c>
      <c r="K958" s="364">
        <f t="array" ref="K958">Профильные_системы[[#This Row],[РРЦ Без НДС]]-Профильные_системы[[#This Row],[РРЦ Без НДС]]*$N$1</f>
        <v>2650.55</v>
      </c>
      <c r="L958" s="364">
        <f t="array" ref="L958">Профильные_системы[[#This Row],[РРЦ с НДС]]-Профильные_системы[[#This Row],[РРЦ с НДС]]*$N$1</f>
        <v>2783.076</v>
      </c>
      <c r="M958" s="364">
        <f t="array" ref="M958">Профильные_системы[[#This Row],["0" НДС]]-Профильные_системы[[#This Row],["0" НДС]]*$N$1</f>
        <v>2319.23</v>
      </c>
      <c r="N958" s="364"/>
      <c r="Q958">
        <f t="array" ref="Q958">Профильные_системы[[#This Row],[РРЦ Без НДС]]-Профильные_системы[[#This Row],[РРЦ Без НДС]]*$U$1</f>
        <v>2650.55</v>
      </c>
      <c r="R958">
        <f t="array" ref="R958">Профильные_системы[[#This Row],[РРЦ с НДС]]-Профильные_системы[[#This Row],[РРЦ с НДС]]*$U$1</f>
        <v>2783.076</v>
      </c>
      <c r="S958" s="1">
        <f t="array" ref="S958">Профильные_системы[[#This Row],["0" НДС]]-Профильные_системы[[#This Row],["0" НДС]]*$U$1</f>
        <v>2319.23</v>
      </c>
    </row>
    <row r="959" spans="1:19" x14ac:dyDescent="0.25">
      <c r="A959" s="1" t="s">
        <v>1706</v>
      </c>
      <c r="B959" s="1" t="s">
        <v>5</v>
      </c>
      <c r="C959" s="1" t="s">
        <v>1707</v>
      </c>
      <c r="D959">
        <v>3096.88</v>
      </c>
      <c r="E959">
        <v>3251.7240000000002</v>
      </c>
      <c r="F959">
        <v>2709.77</v>
      </c>
      <c r="K959" s="364">
        <f t="array" ref="K959">Профильные_системы[[#This Row],[РРЦ Без НДС]]-Профильные_системы[[#This Row],[РРЦ Без НДС]]*$N$1</f>
        <v>3096.88</v>
      </c>
      <c r="L959" s="364">
        <f t="array" ref="L959">Профильные_системы[[#This Row],[РРЦ с НДС]]-Профильные_системы[[#This Row],[РРЦ с НДС]]*$N$1</f>
        <v>3251.7240000000002</v>
      </c>
      <c r="M959" s="364">
        <f t="array" ref="M959">Профильные_системы[[#This Row],["0" НДС]]-Профильные_системы[[#This Row],["0" НДС]]*$N$1</f>
        <v>2709.77</v>
      </c>
      <c r="Q959">
        <f t="array" ref="Q959">Профильные_системы[[#This Row],[РРЦ Без НДС]]-Профильные_системы[[#This Row],[РРЦ Без НДС]]*$U$1</f>
        <v>3096.88</v>
      </c>
      <c r="R959">
        <f t="array" ref="R959">Профильные_системы[[#This Row],[РРЦ с НДС]]-Профильные_системы[[#This Row],[РРЦ с НДС]]*$U$1</f>
        <v>3251.7240000000002</v>
      </c>
      <c r="S959" s="1">
        <f t="array" ref="S959">Профильные_системы[[#This Row],["0" НДС]]-Профильные_системы[[#This Row],["0" НДС]]*$U$1</f>
        <v>2709.77</v>
      </c>
    </row>
    <row r="960" spans="1:19" x14ac:dyDescent="0.25">
      <c r="A960" s="1" t="s">
        <v>1212</v>
      </c>
      <c r="B960" s="1" t="s">
        <v>11</v>
      </c>
      <c r="C960" s="1" t="s">
        <v>1214</v>
      </c>
      <c r="D960">
        <v>2697.17</v>
      </c>
      <c r="E960">
        <v>2832.0239999999999</v>
      </c>
      <c r="F960">
        <v>2360.02</v>
      </c>
      <c r="K960" s="364">
        <f t="array" ref="K960">Профильные_системы[[#This Row],[РРЦ Без НДС]]-Профильные_системы[[#This Row],[РРЦ Без НДС]]*$N$1</f>
        <v>2697.17</v>
      </c>
      <c r="L960" s="364">
        <f t="array" ref="L960">Профильные_системы[[#This Row],[РРЦ с НДС]]-Профильные_системы[[#This Row],[РРЦ с НДС]]*$N$1</f>
        <v>2832.0239999999999</v>
      </c>
      <c r="M960" s="364">
        <f t="array" ref="M960">Профильные_системы[[#This Row],["0" НДС]]-Профильные_системы[[#This Row],["0" НДС]]*$N$1</f>
        <v>2360.02</v>
      </c>
      <c r="Q960">
        <f t="array" ref="Q960">Профильные_системы[[#This Row],[РРЦ Без НДС]]-Профильные_системы[[#This Row],[РРЦ Без НДС]]*$U$1</f>
        <v>2697.17</v>
      </c>
      <c r="R960">
        <f t="array" ref="R960">Профильные_системы[[#This Row],[РРЦ с НДС]]-Профильные_системы[[#This Row],[РРЦ с НДС]]*$U$1</f>
        <v>2832.0239999999999</v>
      </c>
      <c r="S960" s="1">
        <f t="array" ref="S960">Профильные_системы[[#This Row],["0" НДС]]-Профильные_системы[[#This Row],["0" НДС]]*$U$1</f>
        <v>2360.02</v>
      </c>
    </row>
    <row r="961" spans="1:19" x14ac:dyDescent="0.25">
      <c r="A961" s="1" t="s">
        <v>1215</v>
      </c>
      <c r="B961" s="1" t="s">
        <v>3</v>
      </c>
      <c r="C961" s="1" t="s">
        <v>1216</v>
      </c>
      <c r="D961">
        <v>3353.7</v>
      </c>
      <c r="E961">
        <v>3521.3879999999999</v>
      </c>
      <c r="F961">
        <v>2934.49</v>
      </c>
      <c r="K961" s="364">
        <f t="array" ref="K961">Профильные_системы[[#This Row],[РРЦ Без НДС]]-Профильные_системы[[#This Row],[РРЦ Без НДС]]*$N$1</f>
        <v>3353.7</v>
      </c>
      <c r="L961" s="364">
        <f t="array" ref="L961">Профильные_системы[[#This Row],[РРЦ с НДС]]-Профильные_системы[[#This Row],[РРЦ с НДС]]*$N$1</f>
        <v>3521.3879999999999</v>
      </c>
      <c r="M961" s="364">
        <f t="array" ref="M961">Профильные_системы[[#This Row],["0" НДС]]-Профильные_системы[[#This Row],["0" НДС]]*$N$1</f>
        <v>2934.49</v>
      </c>
      <c r="Q961">
        <f t="array" ref="Q961">Профильные_системы[[#This Row],[РРЦ Без НДС]]-Профильные_системы[[#This Row],[РРЦ Без НДС]]*$U$1</f>
        <v>3353.7</v>
      </c>
      <c r="R961">
        <f t="array" ref="R961">Профильные_системы[[#This Row],[РРЦ с НДС]]-Профильные_системы[[#This Row],[РРЦ с НДС]]*$U$1</f>
        <v>3521.3879999999999</v>
      </c>
      <c r="S961" s="1">
        <f t="array" ref="S961">Профильные_системы[[#This Row],["0" НДС]]-Профильные_системы[[#This Row],["0" НДС]]*$U$1</f>
        <v>2934.49</v>
      </c>
    </row>
    <row r="962" spans="1:19" x14ac:dyDescent="0.25">
      <c r="A962" s="1" t="s">
        <v>1708</v>
      </c>
      <c r="B962" s="1" t="s">
        <v>5</v>
      </c>
      <c r="C962" s="1" t="s">
        <v>1709</v>
      </c>
      <c r="D962">
        <v>3796.19</v>
      </c>
      <c r="E962">
        <v>3986.0039999999999</v>
      </c>
      <c r="F962">
        <v>3321.67</v>
      </c>
      <c r="K962" s="364">
        <f t="array" ref="K962">Профильные_системы[[#This Row],[РРЦ Без НДС]]-Профильные_системы[[#This Row],[РРЦ Без НДС]]*$N$1</f>
        <v>3796.19</v>
      </c>
      <c r="L962" s="364">
        <f t="array" ref="L962">Профильные_системы[[#This Row],[РРЦ с НДС]]-Профильные_системы[[#This Row],[РРЦ с НДС]]*$N$1</f>
        <v>3986.0039999999999</v>
      </c>
      <c r="M962" s="364">
        <f t="array" ref="M962">Профильные_системы[[#This Row],["0" НДС]]-Профильные_системы[[#This Row],["0" НДС]]*$N$1</f>
        <v>3321.67</v>
      </c>
      <c r="Q962">
        <f t="array" ref="Q962">Профильные_системы[[#This Row],[РРЦ Без НДС]]-Профильные_системы[[#This Row],[РРЦ Без НДС]]*$U$1</f>
        <v>3796.19</v>
      </c>
      <c r="R962">
        <f t="array" ref="R962">Профильные_системы[[#This Row],[РРЦ с НДС]]-Профильные_системы[[#This Row],[РРЦ с НДС]]*$U$1</f>
        <v>3986.0039999999999</v>
      </c>
      <c r="S962" s="1">
        <f t="array" ref="S962">Профильные_системы[[#This Row],["0" НДС]]-Профильные_системы[[#This Row],["0" НДС]]*$U$1</f>
        <v>3321.67</v>
      </c>
    </row>
    <row r="963" spans="1:19" x14ac:dyDescent="0.25">
      <c r="A963" s="1" t="s">
        <v>1215</v>
      </c>
      <c r="B963" s="1" t="s">
        <v>11</v>
      </c>
      <c r="C963" s="1" t="s">
        <v>1217</v>
      </c>
      <c r="D963">
        <v>3413.3</v>
      </c>
      <c r="E963">
        <v>3583.9679999999998</v>
      </c>
      <c r="F963">
        <v>2986.64</v>
      </c>
      <c r="K963" s="364">
        <f t="array" ref="K963">Профильные_системы[[#This Row],[РРЦ Без НДС]]-Профильные_системы[[#This Row],[РРЦ Без НДС]]*$N$1</f>
        <v>3413.3</v>
      </c>
      <c r="L963" s="364">
        <f t="array" ref="L963">Профильные_системы[[#This Row],[РРЦ с НДС]]-Профильные_системы[[#This Row],[РРЦ с НДС]]*$N$1</f>
        <v>3583.9679999999998</v>
      </c>
      <c r="M963" s="364">
        <f t="array" ref="M963">Профильные_системы[[#This Row],["0" НДС]]-Профильные_системы[[#This Row],["0" НДС]]*$N$1</f>
        <v>2986.64</v>
      </c>
      <c r="Q963">
        <f t="array" ref="Q963">Профильные_системы[[#This Row],[РРЦ Без НДС]]-Профильные_системы[[#This Row],[РРЦ Без НДС]]*$U$1</f>
        <v>3413.3</v>
      </c>
      <c r="R963">
        <f t="array" ref="R963">Профильные_системы[[#This Row],[РРЦ с НДС]]-Профильные_системы[[#This Row],[РРЦ с НДС]]*$U$1</f>
        <v>3583.9679999999998</v>
      </c>
      <c r="S963" s="1">
        <f t="array" ref="S963">Профильные_системы[[#This Row],["0" НДС]]-Профильные_системы[[#This Row],["0" НДС]]*$U$1</f>
        <v>2986.64</v>
      </c>
    </row>
    <row r="964" spans="1:19" x14ac:dyDescent="0.25">
      <c r="A964" s="1" t="s">
        <v>1208</v>
      </c>
      <c r="B964" s="1"/>
      <c r="C964" s="1" t="s">
        <v>1218</v>
      </c>
      <c r="D964">
        <v>6825</v>
      </c>
      <c r="E964">
        <v>7166.2560000000003</v>
      </c>
      <c r="F964">
        <v>5971.88</v>
      </c>
      <c r="K964" s="364">
        <f t="array" ref="K964">Профильные_системы[[#This Row],[РРЦ Без НДС]]-Профильные_системы[[#This Row],[РРЦ Без НДС]]*$N$1</f>
        <v>6825</v>
      </c>
      <c r="L964" s="364">
        <f t="array" ref="L964">Профильные_системы[[#This Row],[РРЦ с НДС]]-Профильные_системы[[#This Row],[РРЦ с НДС]]*$N$1</f>
        <v>7166.2560000000003</v>
      </c>
      <c r="M964" s="364">
        <f t="array" ref="M964">Профильные_системы[[#This Row],["0" НДС]]-Профильные_системы[[#This Row],["0" НДС]]*$N$1</f>
        <v>5971.88</v>
      </c>
      <c r="Q964">
        <f t="array" ref="Q964">Профильные_системы[[#This Row],[РРЦ Без НДС]]-Профильные_системы[[#This Row],[РРЦ Без НДС]]*$U$1</f>
        <v>6825</v>
      </c>
      <c r="R964">
        <f t="array" ref="R964">Профильные_системы[[#This Row],[РРЦ с НДС]]-Профильные_системы[[#This Row],[РРЦ с НДС]]*$U$1</f>
        <v>7166.2560000000003</v>
      </c>
      <c r="S964" s="1">
        <f t="array" ref="S964">Профильные_системы[[#This Row],["0" НДС]]-Профильные_системы[[#This Row],["0" НДС]]*$U$1</f>
        <v>5971.88</v>
      </c>
    </row>
    <row r="965" spans="1:19" x14ac:dyDescent="0.25">
      <c r="A965" s="1" t="s">
        <v>1209</v>
      </c>
      <c r="B965" s="1"/>
      <c r="C965" s="1" t="s">
        <v>1219</v>
      </c>
      <c r="D965">
        <v>6825</v>
      </c>
      <c r="E965">
        <v>7166.2560000000003</v>
      </c>
      <c r="F965">
        <v>5971.88</v>
      </c>
      <c r="K965" s="364">
        <f t="array" ref="K965">Профильные_системы[[#This Row],[РРЦ Без НДС]]-Профильные_системы[[#This Row],[РРЦ Без НДС]]*$N$1</f>
        <v>6825</v>
      </c>
      <c r="L965" s="364">
        <f t="array" ref="L965">Профильные_системы[[#This Row],[РРЦ с НДС]]-Профильные_системы[[#This Row],[РРЦ с НДС]]*$N$1</f>
        <v>7166.2560000000003</v>
      </c>
      <c r="M965" s="364">
        <f t="array" ref="M965">Профильные_системы[[#This Row],["0" НДС]]-Профильные_системы[[#This Row],["0" НДС]]*$N$1</f>
        <v>5971.88</v>
      </c>
      <c r="Q965">
        <f t="array" ref="Q965">Профильные_системы[[#This Row],[РРЦ Без НДС]]-Профильные_системы[[#This Row],[РРЦ Без НДС]]*$U$1</f>
        <v>6825</v>
      </c>
      <c r="R965">
        <f t="array" ref="R965">Профильные_системы[[#This Row],[РРЦ с НДС]]-Профильные_системы[[#This Row],[РРЦ с НДС]]*$U$1</f>
        <v>7166.2560000000003</v>
      </c>
      <c r="S965" s="1">
        <f t="array" ref="S965">Профильные_системы[[#This Row],["0" НДС]]-Профильные_системы[[#This Row],["0" НДС]]*$U$1</f>
        <v>5971.88</v>
      </c>
    </row>
    <row r="966" spans="1:19" x14ac:dyDescent="0.25">
      <c r="A966" s="1" t="s">
        <v>1210</v>
      </c>
      <c r="B966" s="1" t="s">
        <v>3</v>
      </c>
      <c r="C966" s="1" t="s">
        <v>1220</v>
      </c>
      <c r="D966">
        <v>997.5</v>
      </c>
      <c r="E966">
        <v>1047.3719999999998</v>
      </c>
      <c r="F966">
        <v>872.81</v>
      </c>
      <c r="K966" s="364">
        <f t="array" ref="K966">Профильные_системы[[#This Row],[РРЦ Без НДС]]-Профильные_системы[[#This Row],[РРЦ Без НДС]]*$N$1</f>
        <v>997.5</v>
      </c>
      <c r="L966" s="364">
        <f t="array" ref="L966">Профильные_системы[[#This Row],[РРЦ с НДС]]-Профильные_системы[[#This Row],[РРЦ с НДС]]*$N$1</f>
        <v>1047.3719999999998</v>
      </c>
      <c r="M966" s="364">
        <f t="array" ref="M966">Профильные_системы[[#This Row],["0" НДС]]-Профильные_системы[[#This Row],["0" НДС]]*$N$1</f>
        <v>872.81</v>
      </c>
      <c r="Q966">
        <f t="array" ref="Q966">Профильные_системы[[#This Row],[РРЦ Без НДС]]-Профильные_системы[[#This Row],[РРЦ Без НДС]]*$U$1</f>
        <v>997.5</v>
      </c>
      <c r="R966">
        <f t="array" ref="R966">Профильные_системы[[#This Row],[РРЦ с НДС]]-Профильные_системы[[#This Row],[РРЦ с НДС]]*$U$1</f>
        <v>1047.3719999999998</v>
      </c>
      <c r="S966" s="1">
        <f t="array" ref="S966">Профильные_системы[[#This Row],["0" НДС]]-Профильные_системы[[#This Row],["0" НДС]]*$U$1</f>
        <v>872.81</v>
      </c>
    </row>
    <row r="967" spans="1:19" x14ac:dyDescent="0.25">
      <c r="A967" s="1" t="s">
        <v>1210</v>
      </c>
      <c r="B967" s="1" t="s">
        <v>5</v>
      </c>
      <c r="C967" s="1" t="s">
        <v>1221</v>
      </c>
      <c r="D967">
        <v>997.5</v>
      </c>
      <c r="E967">
        <v>1047.3719999999998</v>
      </c>
      <c r="F967">
        <v>872.81</v>
      </c>
      <c r="K967" s="364">
        <f t="array" ref="K967">Профильные_системы[[#This Row],[РРЦ Без НДС]]-Профильные_системы[[#This Row],[РРЦ Без НДС]]*$N$1</f>
        <v>997.5</v>
      </c>
      <c r="L967" s="364">
        <f t="array" ref="L967">Профильные_системы[[#This Row],[РРЦ с НДС]]-Профильные_системы[[#This Row],[РРЦ с НДС]]*$N$1</f>
        <v>1047.3719999999998</v>
      </c>
      <c r="M967" s="364">
        <f t="array" ref="M967">Профильные_системы[[#This Row],["0" НДС]]-Профильные_системы[[#This Row],["0" НДС]]*$N$1</f>
        <v>872.81</v>
      </c>
      <c r="Q967">
        <f t="array" ref="Q967">Профильные_системы[[#This Row],[РРЦ Без НДС]]-Профильные_системы[[#This Row],[РРЦ Без НДС]]*$U$1</f>
        <v>997.5</v>
      </c>
      <c r="R967">
        <f t="array" ref="R967">Профильные_системы[[#This Row],[РРЦ с НДС]]-Профильные_системы[[#This Row],[РРЦ с НДС]]*$U$1</f>
        <v>1047.3719999999998</v>
      </c>
      <c r="S967" s="1">
        <f t="array" ref="S967">Профильные_системы[[#This Row],["0" НДС]]-Профильные_системы[[#This Row],["0" НДС]]*$U$1</f>
        <v>872.81</v>
      </c>
    </row>
    <row r="968" spans="1:19" x14ac:dyDescent="0.25">
      <c r="A968" s="1" t="s">
        <v>608</v>
      </c>
      <c r="B968" s="1" t="s">
        <v>3</v>
      </c>
      <c r="C968" s="1" t="s">
        <v>609</v>
      </c>
      <c r="D968">
        <v>1027.31</v>
      </c>
      <c r="E968">
        <v>1078.68</v>
      </c>
      <c r="F968">
        <v>898.9</v>
      </c>
      <c r="K968" s="364">
        <f t="array" ref="K968">Профильные_системы[[#This Row],[РРЦ Без НДС]]-Профильные_системы[[#This Row],[РРЦ Без НДС]]*$N$1</f>
        <v>1027.31</v>
      </c>
      <c r="L968" s="364">
        <f t="array" ref="L968">Профильные_системы[[#This Row],[РРЦ с НДС]]-Профильные_системы[[#This Row],[РРЦ с НДС]]*$N$1</f>
        <v>1078.68</v>
      </c>
      <c r="M968" s="364">
        <f t="array" ref="M968">Профильные_системы[[#This Row],["0" НДС]]-Профильные_системы[[#This Row],["0" НДС]]*$N$1</f>
        <v>898.9</v>
      </c>
      <c r="Q968">
        <f t="array" ref="Q968">Профильные_системы[[#This Row],[РРЦ Без НДС]]-Профильные_системы[[#This Row],[РРЦ Без НДС]]*$U$1</f>
        <v>1027.31</v>
      </c>
      <c r="R968">
        <f t="array" ref="R968">Профильные_системы[[#This Row],[РРЦ с НДС]]-Профильные_системы[[#This Row],[РРЦ с НДС]]*$U$1</f>
        <v>1078.68</v>
      </c>
      <c r="S968" s="1">
        <f t="array" ref="S968">Профильные_системы[[#This Row],["0" НДС]]-Профильные_системы[[#This Row],["0" НДС]]*$U$1</f>
        <v>898.9</v>
      </c>
    </row>
    <row r="969" spans="1:19" x14ac:dyDescent="0.25">
      <c r="A969" s="1" t="s">
        <v>610</v>
      </c>
      <c r="B969" s="1" t="s">
        <v>3</v>
      </c>
      <c r="C969" s="1" t="s">
        <v>611</v>
      </c>
      <c r="D969">
        <v>1062.74</v>
      </c>
      <c r="E969">
        <v>1115.8800000000001</v>
      </c>
      <c r="F969">
        <v>929.9</v>
      </c>
      <c r="K969" s="364">
        <f t="array" ref="K969">Профильные_системы[[#This Row],[РРЦ Без НДС]]-Профильные_системы[[#This Row],[РРЦ Без НДС]]*$N$1</f>
        <v>1062.74</v>
      </c>
      <c r="L969" s="364">
        <f t="array" ref="L969">Профильные_системы[[#This Row],[РРЦ с НДС]]-Профильные_системы[[#This Row],[РРЦ с НДС]]*$N$1</f>
        <v>1115.8800000000001</v>
      </c>
      <c r="M969" s="364">
        <f t="array" ref="M969">Профильные_системы[[#This Row],["0" НДС]]-Профильные_системы[[#This Row],["0" НДС]]*$N$1</f>
        <v>929.9</v>
      </c>
      <c r="Q969">
        <f t="array" ref="Q969">Профильные_системы[[#This Row],[РРЦ Без НДС]]-Профильные_системы[[#This Row],[РРЦ Без НДС]]*$U$1</f>
        <v>1062.74</v>
      </c>
      <c r="R969">
        <f t="array" ref="R969">Профильные_системы[[#This Row],[РРЦ с НДС]]-Профильные_системы[[#This Row],[РРЦ с НДС]]*$U$1</f>
        <v>1115.8800000000001</v>
      </c>
      <c r="S969" s="1">
        <f t="array" ref="S969">Профильные_системы[[#This Row],["0" НДС]]-Профильные_системы[[#This Row],["0" НДС]]*$U$1</f>
        <v>929.9</v>
      </c>
    </row>
    <row r="970" spans="1:19" x14ac:dyDescent="0.25">
      <c r="A970" s="1" t="s">
        <v>606</v>
      </c>
      <c r="B970" s="1" t="s">
        <v>3</v>
      </c>
      <c r="C970" s="1" t="s">
        <v>607</v>
      </c>
      <c r="D970">
        <v>3829.27</v>
      </c>
      <c r="E970">
        <v>4020.732</v>
      </c>
      <c r="F970">
        <v>3350.61</v>
      </c>
      <c r="K970" s="364">
        <f t="array" ref="K970">Профильные_системы[[#This Row],[РРЦ Без НДС]]-Профильные_системы[[#This Row],[РРЦ Без НДС]]*$N$1</f>
        <v>3829.27</v>
      </c>
      <c r="L970" s="364">
        <f t="array" ref="L970">Профильные_системы[[#This Row],[РРЦ с НДС]]-Профильные_системы[[#This Row],[РРЦ с НДС]]*$N$1</f>
        <v>4020.732</v>
      </c>
      <c r="M970" s="364">
        <f t="array" ref="M970">Профильные_системы[[#This Row],["0" НДС]]-Профильные_системы[[#This Row],["0" НДС]]*$N$1</f>
        <v>3350.61</v>
      </c>
      <c r="Q970">
        <f t="array" ref="Q970">Профильные_системы[[#This Row],[РРЦ Без НДС]]-Профильные_системы[[#This Row],[РРЦ Без НДС]]*$U$1</f>
        <v>3829.27</v>
      </c>
      <c r="R970">
        <f t="array" ref="R970">Профильные_системы[[#This Row],[РРЦ с НДС]]-Профильные_системы[[#This Row],[РРЦ с НДС]]*$U$1</f>
        <v>4020.732</v>
      </c>
      <c r="S970" s="1">
        <f t="array" ref="S970">Профильные_системы[[#This Row],["0" НДС]]-Профильные_системы[[#This Row],["0" НДС]]*$U$1</f>
        <v>3350.61</v>
      </c>
    </row>
    <row r="971" spans="1:19" x14ac:dyDescent="0.25">
      <c r="A971" s="1" t="s">
        <v>606</v>
      </c>
      <c r="B971" s="1" t="s">
        <v>5</v>
      </c>
      <c r="C971" s="1" t="s">
        <v>1227</v>
      </c>
      <c r="D971">
        <v>4198.93</v>
      </c>
      <c r="E971">
        <v>4408.8720000000003</v>
      </c>
      <c r="F971">
        <v>3674.06</v>
      </c>
      <c r="K971" s="364">
        <f t="array" ref="K971">Профильные_системы[[#This Row],[РРЦ Без НДС]]-Профильные_системы[[#This Row],[РРЦ Без НДС]]*$N$1</f>
        <v>4198.93</v>
      </c>
      <c r="L971" s="364">
        <f t="array" ref="L971">Профильные_системы[[#This Row],[РРЦ с НДС]]-Профильные_системы[[#This Row],[РРЦ с НДС]]*$N$1</f>
        <v>4408.8720000000003</v>
      </c>
      <c r="M971" s="364">
        <f t="array" ref="M971">Профильные_системы[[#This Row],["0" НДС]]-Профильные_системы[[#This Row],["0" НДС]]*$N$1</f>
        <v>3674.06</v>
      </c>
      <c r="Q971">
        <f t="array" ref="Q971">Профильные_системы[[#This Row],[РРЦ Без НДС]]-Профильные_системы[[#This Row],[РРЦ Без НДС]]*$U$1</f>
        <v>4198.93</v>
      </c>
      <c r="R971">
        <f t="array" ref="R971">Профильные_системы[[#This Row],[РРЦ с НДС]]-Профильные_системы[[#This Row],[РРЦ с НДС]]*$U$1</f>
        <v>4408.8720000000003</v>
      </c>
      <c r="S971" s="1">
        <f t="array" ref="S971">Профильные_системы[[#This Row],["0" НДС]]-Профильные_системы[[#This Row],["0" НДС]]*$U$1</f>
        <v>3674.06</v>
      </c>
    </row>
    <row r="972" spans="1:19" x14ac:dyDescent="0.25">
      <c r="A972" s="1" t="s">
        <v>606</v>
      </c>
      <c r="B972" s="1" t="s">
        <v>16</v>
      </c>
      <c r="C972" s="1" t="s">
        <v>1657</v>
      </c>
      <c r="D972">
        <v>3981.29</v>
      </c>
      <c r="E972">
        <v>4180.3559999999998</v>
      </c>
      <c r="F972">
        <v>3483.63</v>
      </c>
      <c r="K972" s="364">
        <f t="array" ref="K972">Профильные_системы[[#This Row],[РРЦ Без НДС]]-Профильные_системы[[#This Row],[РРЦ Без НДС]]*$N$1</f>
        <v>3981.29</v>
      </c>
      <c r="L972" s="364">
        <f t="array" ref="L972">Профильные_системы[[#This Row],[РРЦ с НДС]]-Профильные_системы[[#This Row],[РРЦ с НДС]]*$N$1</f>
        <v>4180.3559999999998</v>
      </c>
      <c r="M972" s="364">
        <f t="array" ref="M972">Профильные_системы[[#This Row],["0" НДС]]-Профильные_системы[[#This Row],["0" НДС]]*$N$1</f>
        <v>3483.63</v>
      </c>
      <c r="Q972">
        <f t="array" ref="Q972">Профильные_системы[[#This Row],[РРЦ Без НДС]]-Профильные_системы[[#This Row],[РРЦ Без НДС]]*$U$1</f>
        <v>3981.29</v>
      </c>
      <c r="R972">
        <f t="array" ref="R972">Профильные_системы[[#This Row],[РРЦ с НДС]]-Профильные_системы[[#This Row],[РРЦ с НДС]]*$U$1</f>
        <v>4180.3559999999998</v>
      </c>
      <c r="S972" s="1">
        <f t="array" ref="S972">Профильные_системы[[#This Row],["0" НДС]]-Профильные_системы[[#This Row],["0" НДС]]*$U$1</f>
        <v>3483.63</v>
      </c>
    </row>
    <row r="973" spans="1:19" x14ac:dyDescent="0.25">
      <c r="A973" s="1" t="s">
        <v>606</v>
      </c>
      <c r="B973" s="1" t="s">
        <v>7</v>
      </c>
      <c r="C973" s="1" t="s">
        <v>2169</v>
      </c>
      <c r="D973">
        <v>4198.93</v>
      </c>
      <c r="E973">
        <v>4408.8720000000003</v>
      </c>
      <c r="F973">
        <v>3674.06</v>
      </c>
      <c r="K973" s="364">
        <f t="array" ref="K973">Профильные_системы[[#This Row],[РРЦ Без НДС]]-Профильные_системы[[#This Row],[РРЦ Без НДС]]*$N$1</f>
        <v>4198.93</v>
      </c>
      <c r="L973" s="364">
        <f t="array" ref="L973">Профильные_системы[[#This Row],[РРЦ с НДС]]-Профильные_системы[[#This Row],[РРЦ с НДС]]*$N$1</f>
        <v>4408.8720000000003</v>
      </c>
      <c r="M973" s="364">
        <f t="array" ref="M973">Профильные_системы[[#This Row],["0" НДС]]-Профильные_системы[[#This Row],["0" НДС]]*$N$1</f>
        <v>3674.06</v>
      </c>
      <c r="Q973">
        <f t="array" ref="Q973">Профильные_системы[[#This Row],[РРЦ Без НДС]]-Профильные_системы[[#This Row],[РРЦ Без НДС]]*$U$1</f>
        <v>4198.93</v>
      </c>
      <c r="R973">
        <f t="array" ref="R973">Профильные_системы[[#This Row],[РРЦ с НДС]]-Профильные_системы[[#This Row],[РРЦ с НДС]]*$U$1</f>
        <v>4408.8720000000003</v>
      </c>
      <c r="S973" s="1">
        <f t="array" ref="S973">Профильные_системы[[#This Row],["0" НДС]]-Профильные_системы[[#This Row],["0" НДС]]*$U$1</f>
        <v>3674.06</v>
      </c>
    </row>
    <row r="974" spans="1:19" x14ac:dyDescent="0.25">
      <c r="A974" s="1" t="s">
        <v>612</v>
      </c>
      <c r="B974" s="1"/>
      <c r="C974" s="1" t="s">
        <v>613</v>
      </c>
      <c r="D974">
        <v>69.17</v>
      </c>
      <c r="E974">
        <v>72.624000000000009</v>
      </c>
      <c r="F974">
        <v>60.52</v>
      </c>
      <c r="K974" s="364">
        <f t="array" ref="K974">Профильные_системы[[#This Row],[РРЦ Без НДС]]-Профильные_системы[[#This Row],[РРЦ Без НДС]]*$N$1</f>
        <v>69.17</v>
      </c>
      <c r="L974" s="364">
        <f t="array" ref="L974">Профильные_системы[[#This Row],[РРЦ с НДС]]-Профильные_системы[[#This Row],[РРЦ с НДС]]*$N$1</f>
        <v>72.624000000000009</v>
      </c>
      <c r="M974" s="364">
        <f t="array" ref="M974">Профильные_системы[[#This Row],["0" НДС]]-Профильные_системы[[#This Row],["0" НДС]]*$N$1</f>
        <v>60.52</v>
      </c>
      <c r="Q974">
        <f t="array" ref="Q974">Профильные_системы[[#This Row],[РРЦ Без НДС]]-Профильные_системы[[#This Row],[РРЦ Без НДС]]*$U$1</f>
        <v>69.17</v>
      </c>
      <c r="R974">
        <f t="array" ref="R974">Профильные_системы[[#This Row],[РРЦ с НДС]]-Профильные_системы[[#This Row],[РРЦ с НДС]]*$U$1</f>
        <v>72.624000000000009</v>
      </c>
      <c r="S974" s="1">
        <f t="array" ref="S974">Профильные_системы[[#This Row],["0" НДС]]-Профильные_системы[[#This Row],["0" НДС]]*$U$1</f>
        <v>60.52</v>
      </c>
    </row>
    <row r="975" spans="1:19" x14ac:dyDescent="0.25">
      <c r="A975" s="1" t="s">
        <v>614</v>
      </c>
      <c r="B975" s="1" t="s">
        <v>1222</v>
      </c>
      <c r="C975" s="1" t="s">
        <v>1223</v>
      </c>
      <c r="D975">
        <v>115.12</v>
      </c>
      <c r="E975">
        <v>120.876</v>
      </c>
      <c r="F975">
        <v>100.73</v>
      </c>
      <c r="K975" s="364">
        <f t="array" ref="K975">Профильные_системы[[#This Row],[РРЦ Без НДС]]-Профильные_системы[[#This Row],[РРЦ Без НДС]]*$N$1</f>
        <v>115.12</v>
      </c>
      <c r="L975" s="364">
        <f t="array" ref="L975">Профильные_системы[[#This Row],[РРЦ с НДС]]-Профильные_системы[[#This Row],[РРЦ с НДС]]*$N$1</f>
        <v>120.876</v>
      </c>
      <c r="M975" s="364">
        <f t="array" ref="M975">Профильные_системы[[#This Row],["0" НДС]]-Профильные_системы[[#This Row],["0" НДС]]*$N$1</f>
        <v>100.73</v>
      </c>
      <c r="Q975">
        <f t="array" ref="Q975">Профильные_системы[[#This Row],[РРЦ Без НДС]]-Профильные_системы[[#This Row],[РРЦ Без НДС]]*$U$1</f>
        <v>115.12</v>
      </c>
      <c r="R975">
        <f t="array" ref="R975">Профильные_системы[[#This Row],[РРЦ с НДС]]-Профильные_системы[[#This Row],[РРЦ с НДС]]*$U$1</f>
        <v>120.876</v>
      </c>
      <c r="S975" s="1">
        <f t="array" ref="S975">Профильные_системы[[#This Row],["0" НДС]]-Профильные_системы[[#This Row],["0" НДС]]*$U$1</f>
        <v>100.73</v>
      </c>
    </row>
    <row r="976" spans="1:19" x14ac:dyDescent="0.25">
      <c r="A976" s="1" t="s">
        <v>624</v>
      </c>
      <c r="B976" s="1" t="s">
        <v>1029</v>
      </c>
      <c r="C976" s="1" t="s">
        <v>1027</v>
      </c>
      <c r="D976">
        <v>48.14</v>
      </c>
      <c r="E976">
        <v>50.543999999999997</v>
      </c>
      <c r="F976">
        <v>42.12</v>
      </c>
      <c r="K976" s="364">
        <f t="array" ref="K976">Профильные_системы[[#This Row],[РРЦ Без НДС]]-Профильные_системы[[#This Row],[РРЦ Без НДС]]*$N$1</f>
        <v>48.14</v>
      </c>
      <c r="L976" s="364">
        <f t="array" ref="L976">Профильные_системы[[#This Row],[РРЦ с НДС]]-Профильные_системы[[#This Row],[РРЦ с НДС]]*$N$1</f>
        <v>50.543999999999997</v>
      </c>
      <c r="M976" s="364">
        <f t="array" ref="M976">Профильные_системы[[#This Row],["0" НДС]]-Профильные_системы[[#This Row],["0" НДС]]*$N$1</f>
        <v>42.12</v>
      </c>
      <c r="Q976">
        <f t="array" ref="Q976">Профильные_системы[[#This Row],[РРЦ Без НДС]]-Профильные_системы[[#This Row],[РРЦ Без НДС]]*$U$1</f>
        <v>48.14</v>
      </c>
      <c r="R976">
        <f t="array" ref="R976">Профильные_системы[[#This Row],[РРЦ с НДС]]-Профильные_системы[[#This Row],[РРЦ с НДС]]*$U$1</f>
        <v>50.543999999999997</v>
      </c>
      <c r="S976" s="1">
        <f t="array" ref="S976">Профильные_системы[[#This Row],["0" НДС]]-Профильные_системы[[#This Row],["0" НДС]]*$U$1</f>
        <v>42.12</v>
      </c>
    </row>
    <row r="977" spans="1:19" x14ac:dyDescent="0.25">
      <c r="A977" s="1" t="s">
        <v>1453</v>
      </c>
      <c r="B977" s="1" t="s">
        <v>5</v>
      </c>
      <c r="C977" s="1" t="s">
        <v>1454</v>
      </c>
      <c r="D977">
        <v>2871.96</v>
      </c>
      <c r="E977">
        <v>3015.5639999999999</v>
      </c>
      <c r="F977">
        <v>2512.9699999999998</v>
      </c>
      <c r="K977" s="364">
        <f t="array" ref="K977">Профильные_системы[[#This Row],[РРЦ Без НДС]]-Профильные_системы[[#This Row],[РРЦ Без НДС]]*$N$1</f>
        <v>2871.96</v>
      </c>
      <c r="L977" s="364">
        <f t="array" ref="L977">Профильные_системы[[#This Row],[РРЦ с НДС]]-Профильные_системы[[#This Row],[РРЦ с НДС]]*$N$1</f>
        <v>3015.5639999999999</v>
      </c>
      <c r="M977" s="364">
        <f t="array" ref="M977">Профильные_системы[[#This Row],["0" НДС]]-Профильные_системы[[#This Row],["0" НДС]]*$N$1</f>
        <v>2512.9699999999998</v>
      </c>
      <c r="Q977">
        <f t="array" ref="Q977">Профильные_системы[[#This Row],[РРЦ Без НДС]]-Профильные_системы[[#This Row],[РРЦ Без НДС]]*$U$1</f>
        <v>2871.96</v>
      </c>
      <c r="R977">
        <f t="array" ref="R977">Профильные_системы[[#This Row],[РРЦ с НДС]]-Профильные_системы[[#This Row],[РРЦ с НДС]]*$U$1</f>
        <v>3015.5639999999999</v>
      </c>
      <c r="S977" s="1">
        <f t="array" ref="S977">Профильные_системы[[#This Row],["0" НДС]]-Профильные_системы[[#This Row],["0" НДС]]*$U$1</f>
        <v>2512.9699999999998</v>
      </c>
    </row>
    <row r="978" spans="1:19" x14ac:dyDescent="0.25">
      <c r="A978" s="1" t="s">
        <v>1136</v>
      </c>
      <c r="B978" s="1" t="s">
        <v>5</v>
      </c>
      <c r="C978" s="1" t="s">
        <v>1137</v>
      </c>
      <c r="D978">
        <v>741.99</v>
      </c>
      <c r="E978">
        <v>779.08799999999997</v>
      </c>
      <c r="F978">
        <v>649.24</v>
      </c>
      <c r="K978" s="364">
        <f t="array" ref="K978">Профильные_системы[[#This Row],[РРЦ Без НДС]]-Профильные_системы[[#This Row],[РРЦ Без НДС]]*$N$1</f>
        <v>741.99</v>
      </c>
      <c r="L978" s="364">
        <f t="array" ref="L978">Профильные_системы[[#This Row],[РРЦ с НДС]]-Профильные_системы[[#This Row],[РРЦ с НДС]]*$N$1</f>
        <v>779.08799999999997</v>
      </c>
      <c r="M978" s="364">
        <f t="array" ref="M978">Профильные_системы[[#This Row],["0" НДС]]-Профильные_системы[[#This Row],["0" НДС]]*$N$1</f>
        <v>649.24</v>
      </c>
      <c r="Q978">
        <f t="array" ref="Q978">Профильные_системы[[#This Row],[РРЦ Без НДС]]-Профильные_системы[[#This Row],[РРЦ Без НДС]]*$U$1</f>
        <v>741.99</v>
      </c>
      <c r="R978">
        <f t="array" ref="R978">Профильные_системы[[#This Row],[РРЦ с НДС]]-Профильные_системы[[#This Row],[РРЦ с НДС]]*$U$1</f>
        <v>779.08799999999997</v>
      </c>
      <c r="S978" s="1">
        <f t="array" ref="S978">Профильные_системы[[#This Row],["0" НДС]]-Профильные_системы[[#This Row],["0" НДС]]*$U$1</f>
        <v>649.24</v>
      </c>
    </row>
    <row r="979" spans="1:19" x14ac:dyDescent="0.25">
      <c r="A979" s="1" t="s">
        <v>1138</v>
      </c>
      <c r="B979" s="1" t="s">
        <v>5</v>
      </c>
      <c r="C979" s="1" t="s">
        <v>1139</v>
      </c>
      <c r="D979">
        <v>285.89</v>
      </c>
      <c r="E979">
        <v>300.18</v>
      </c>
      <c r="F979">
        <v>250.15</v>
      </c>
      <c r="K979" s="364">
        <f t="array" ref="K979">Профильные_системы[[#This Row],[РРЦ Без НДС]]-Профильные_системы[[#This Row],[РРЦ Без НДС]]*$N$1</f>
        <v>285.89</v>
      </c>
      <c r="L979" s="364">
        <f t="array" ref="L979">Профильные_системы[[#This Row],[РРЦ с НДС]]-Профильные_системы[[#This Row],[РРЦ с НДС]]*$N$1</f>
        <v>300.18</v>
      </c>
      <c r="M979" s="364">
        <f t="array" ref="M979">Профильные_системы[[#This Row],["0" НДС]]-Профильные_системы[[#This Row],["0" НДС]]*$N$1</f>
        <v>250.15</v>
      </c>
      <c r="Q979">
        <f t="array" ref="Q979">Профильные_системы[[#This Row],[РРЦ Без НДС]]-Профильные_системы[[#This Row],[РРЦ Без НДС]]*$U$1</f>
        <v>285.89</v>
      </c>
      <c r="R979">
        <f t="array" ref="R979">Профильные_системы[[#This Row],[РРЦ с НДС]]-Профильные_системы[[#This Row],[РРЦ с НДС]]*$U$1</f>
        <v>300.18</v>
      </c>
      <c r="S979" s="1">
        <f t="array" ref="S979">Профильные_системы[[#This Row],["0" НДС]]-Профильные_системы[[#This Row],["0" НДС]]*$U$1</f>
        <v>250.15</v>
      </c>
    </row>
    <row r="980" spans="1:19" x14ac:dyDescent="0.25">
      <c r="A980" s="1" t="s">
        <v>1140</v>
      </c>
      <c r="B980" s="1" t="s">
        <v>5</v>
      </c>
      <c r="C980" s="1" t="s">
        <v>1141</v>
      </c>
      <c r="D980">
        <v>634.63</v>
      </c>
      <c r="E980">
        <v>666.3599999999999</v>
      </c>
      <c r="F980">
        <v>555.29999999999995</v>
      </c>
      <c r="K980" s="364">
        <f t="array" ref="K980">Профильные_системы[[#This Row],[РРЦ Без НДС]]-Профильные_системы[[#This Row],[РРЦ Без НДС]]*$N$1</f>
        <v>634.63</v>
      </c>
      <c r="L980" s="364">
        <f t="array" ref="L980">Профильные_системы[[#This Row],[РРЦ с НДС]]-Профильные_системы[[#This Row],[РРЦ с НДС]]*$N$1</f>
        <v>666.3599999999999</v>
      </c>
      <c r="M980" s="364">
        <f t="array" ref="M980">Профильные_системы[[#This Row],["0" НДС]]-Профильные_системы[[#This Row],["0" НДС]]*$N$1</f>
        <v>555.29999999999995</v>
      </c>
      <c r="Q980">
        <f t="array" ref="Q980">Профильные_системы[[#This Row],[РРЦ Без НДС]]-Профильные_системы[[#This Row],[РРЦ Без НДС]]*$U$1</f>
        <v>634.63</v>
      </c>
      <c r="R980">
        <f t="array" ref="R980">Профильные_системы[[#This Row],[РРЦ с НДС]]-Профильные_системы[[#This Row],[РРЦ с НДС]]*$U$1</f>
        <v>666.3599999999999</v>
      </c>
      <c r="S980" s="1">
        <f t="array" ref="S980">Профильные_системы[[#This Row],["0" НДС]]-Профильные_системы[[#This Row],["0" НДС]]*$U$1</f>
        <v>555.29999999999995</v>
      </c>
    </row>
    <row r="981" spans="1:19" x14ac:dyDescent="0.25">
      <c r="A981" s="1" t="s">
        <v>667</v>
      </c>
      <c r="B981" s="1" t="s">
        <v>336</v>
      </c>
      <c r="C981" s="1" t="s">
        <v>1744</v>
      </c>
      <c r="D981">
        <v>62.4</v>
      </c>
      <c r="E981">
        <v>65.52000000000001</v>
      </c>
      <c r="F981">
        <v>54.6</v>
      </c>
      <c r="K981" s="364">
        <f t="array" ref="K981">Профильные_системы[[#This Row],[РРЦ Без НДС]]-Профильные_системы[[#This Row],[РРЦ Без НДС]]*$N$1</f>
        <v>62.4</v>
      </c>
      <c r="L981" s="364">
        <f t="array" ref="L981">Профильные_системы[[#This Row],[РРЦ с НДС]]-Профильные_системы[[#This Row],[РРЦ с НДС]]*$N$1</f>
        <v>65.52000000000001</v>
      </c>
      <c r="M981" s="364">
        <f t="array" ref="M981">Профильные_системы[[#This Row],["0" НДС]]-Профильные_системы[[#This Row],["0" НДС]]*$N$1</f>
        <v>54.6</v>
      </c>
      <c r="Q981">
        <f t="array" ref="Q981">Профильные_системы[[#This Row],[РРЦ Без НДС]]-Профильные_системы[[#This Row],[РРЦ Без НДС]]*$U$1</f>
        <v>62.4</v>
      </c>
      <c r="R981">
        <f t="array" ref="R981">Профильные_системы[[#This Row],[РРЦ с НДС]]-Профильные_системы[[#This Row],[РРЦ с НДС]]*$U$1</f>
        <v>65.52000000000001</v>
      </c>
      <c r="S981" s="1">
        <f t="array" ref="S981">Профильные_системы[[#This Row],["0" НДС]]-Профильные_системы[[#This Row],["0" НДС]]*$U$1</f>
        <v>54.6</v>
      </c>
    </row>
    <row r="982" spans="1:19" x14ac:dyDescent="0.25">
      <c r="A982" s="1" t="s">
        <v>1488</v>
      </c>
      <c r="B982" s="1"/>
      <c r="C982" s="1" t="s">
        <v>1489</v>
      </c>
      <c r="D982">
        <v>119.14</v>
      </c>
      <c r="E982">
        <v>125.1</v>
      </c>
      <c r="F982">
        <v>104.25</v>
      </c>
      <c r="K982" s="364">
        <f t="array" ref="K982">Профильные_системы[[#This Row],[РРЦ Без НДС]]-Профильные_системы[[#This Row],[РРЦ Без НДС]]*$N$1</f>
        <v>119.14</v>
      </c>
      <c r="L982" s="364">
        <f t="array" ref="L982">Профильные_системы[[#This Row],[РРЦ с НДС]]-Профильные_системы[[#This Row],[РРЦ с НДС]]*$N$1</f>
        <v>125.1</v>
      </c>
      <c r="M982" s="364">
        <f t="array" ref="M982">Профильные_системы[[#This Row],["0" НДС]]-Профильные_системы[[#This Row],["0" НДС]]*$N$1</f>
        <v>104.25</v>
      </c>
      <c r="Q982">
        <f t="array" ref="Q982">Профильные_системы[[#This Row],[РРЦ Без НДС]]-Профильные_системы[[#This Row],[РРЦ Без НДС]]*$U$1</f>
        <v>119.14</v>
      </c>
      <c r="R982">
        <f t="array" ref="R982">Профильные_системы[[#This Row],[РРЦ с НДС]]-Профильные_системы[[#This Row],[РРЦ с НДС]]*$U$1</f>
        <v>125.1</v>
      </c>
      <c r="S982" s="1">
        <f t="array" ref="S982">Профильные_системы[[#This Row],["0" НДС]]-Профильные_системы[[#This Row],["0" НДС]]*$U$1</f>
        <v>104.25</v>
      </c>
    </row>
    <row r="983" spans="1:19" x14ac:dyDescent="0.25">
      <c r="A983" s="1" t="s">
        <v>1487</v>
      </c>
      <c r="B983" s="1"/>
      <c r="C983" s="1" t="s">
        <v>1490</v>
      </c>
      <c r="D983">
        <v>3396.44</v>
      </c>
      <c r="E983">
        <v>3566.268</v>
      </c>
      <c r="F983">
        <v>2971.89</v>
      </c>
      <c r="K983" s="364">
        <f t="array" ref="K983">Профильные_системы[[#This Row],[РРЦ Без НДС]]-Профильные_системы[[#This Row],[РРЦ Без НДС]]*$N$1</f>
        <v>3396.44</v>
      </c>
      <c r="L983" s="364">
        <f t="array" ref="L983">Профильные_системы[[#This Row],[РРЦ с НДС]]-Профильные_системы[[#This Row],[РРЦ с НДС]]*$N$1</f>
        <v>3566.268</v>
      </c>
      <c r="M983" s="364">
        <f t="array" ref="M983">Профильные_системы[[#This Row],["0" НДС]]-Профильные_системы[[#This Row],["0" НДС]]*$N$1</f>
        <v>2971.89</v>
      </c>
      <c r="Q983">
        <f t="array" ref="Q983">Профильные_системы[[#This Row],[РРЦ Без НДС]]-Профильные_системы[[#This Row],[РРЦ Без НДС]]*$U$1</f>
        <v>3396.44</v>
      </c>
      <c r="R983">
        <f t="array" ref="R983">Профильные_системы[[#This Row],[РРЦ с НДС]]-Профильные_системы[[#This Row],[РРЦ с НДС]]*$U$1</f>
        <v>3566.268</v>
      </c>
      <c r="S983" s="1">
        <f t="array" ref="S983">Профильные_системы[[#This Row],["0" НДС]]-Профильные_системы[[#This Row],["0" НДС]]*$U$1</f>
        <v>2971.89</v>
      </c>
    </row>
    <row r="984" spans="1:19" x14ac:dyDescent="0.25">
      <c r="A984" s="1" t="s">
        <v>1484</v>
      </c>
      <c r="B984" s="1" t="s">
        <v>5</v>
      </c>
      <c r="C984" s="1" t="s">
        <v>1491</v>
      </c>
      <c r="D984">
        <v>3615.09</v>
      </c>
      <c r="E984">
        <v>3795.8399999999997</v>
      </c>
      <c r="F984">
        <v>3163.2</v>
      </c>
      <c r="K984" s="364">
        <f t="array" ref="K984">Профильные_системы[[#This Row],[РРЦ Без НДС]]-Профильные_системы[[#This Row],[РРЦ Без НДС]]*$N$1</f>
        <v>3615.09</v>
      </c>
      <c r="L984" s="364">
        <f t="array" ref="L984">Профильные_системы[[#This Row],[РРЦ с НДС]]-Профильные_системы[[#This Row],[РРЦ с НДС]]*$N$1</f>
        <v>3795.8399999999997</v>
      </c>
      <c r="M984" s="364">
        <f t="array" ref="M984">Профильные_системы[[#This Row],["0" НДС]]-Профильные_системы[[#This Row],["0" НДС]]*$N$1</f>
        <v>3163.2</v>
      </c>
      <c r="Q984">
        <f t="array" ref="Q984">Профильные_системы[[#This Row],[РРЦ Без НДС]]-Профильные_системы[[#This Row],[РРЦ Без НДС]]*$U$1</f>
        <v>3615.09</v>
      </c>
      <c r="R984">
        <f t="array" ref="R984">Профильные_системы[[#This Row],[РРЦ с НДС]]-Профильные_системы[[#This Row],[РРЦ с НДС]]*$U$1</f>
        <v>3795.8399999999997</v>
      </c>
      <c r="S984" s="1">
        <f t="array" ref="S984">Профильные_системы[[#This Row],["0" НДС]]-Профильные_системы[[#This Row],["0" НДС]]*$U$1</f>
        <v>3163.2</v>
      </c>
    </row>
    <row r="985" spans="1:19" x14ac:dyDescent="0.25">
      <c r="A985" s="1" t="s">
        <v>1485</v>
      </c>
      <c r="B985" s="1" t="s">
        <v>5</v>
      </c>
      <c r="C985" s="1" t="s">
        <v>1492</v>
      </c>
      <c r="D985">
        <v>4348.03</v>
      </c>
      <c r="E985">
        <v>4565.4360000000006</v>
      </c>
      <c r="F985">
        <v>3804.53</v>
      </c>
      <c r="K985" s="364">
        <f t="array" ref="K985">Профильные_системы[[#This Row],[РРЦ Без НДС]]-Профильные_системы[[#This Row],[РРЦ Без НДС]]*$N$1</f>
        <v>4348.03</v>
      </c>
      <c r="L985" s="364">
        <f t="array" ref="L985">Профильные_системы[[#This Row],[РРЦ с НДС]]-Профильные_системы[[#This Row],[РРЦ с НДС]]*$N$1</f>
        <v>4565.4360000000006</v>
      </c>
      <c r="M985" s="364">
        <f t="array" ref="M985">Профильные_системы[[#This Row],["0" НДС]]-Профильные_системы[[#This Row],["0" НДС]]*$N$1</f>
        <v>3804.53</v>
      </c>
      <c r="Q985">
        <f t="array" ref="Q985">Профильные_системы[[#This Row],[РРЦ Без НДС]]-Профильные_системы[[#This Row],[РРЦ Без НДС]]*$U$1</f>
        <v>4348.03</v>
      </c>
      <c r="R985">
        <f t="array" ref="R985">Профильные_системы[[#This Row],[РРЦ с НДС]]-Профильные_системы[[#This Row],[РРЦ с НДС]]*$U$1</f>
        <v>4565.4360000000006</v>
      </c>
      <c r="S985" s="1">
        <f t="array" ref="S985">Профильные_системы[[#This Row],["0" НДС]]-Профильные_системы[[#This Row],["0" НДС]]*$U$1</f>
        <v>3804.53</v>
      </c>
    </row>
    <row r="986" spans="1:19" x14ac:dyDescent="0.25">
      <c r="A986" s="1" t="s">
        <v>1486</v>
      </c>
      <c r="B986" s="1" t="s">
        <v>5</v>
      </c>
      <c r="C986" s="1" t="s">
        <v>1493</v>
      </c>
      <c r="D986">
        <v>14359.41</v>
      </c>
      <c r="E986">
        <v>15077.376</v>
      </c>
      <c r="F986">
        <v>12564.48</v>
      </c>
      <c r="K986" s="364">
        <f t="array" ref="K986">Профильные_системы[[#This Row],[РРЦ Без НДС]]-Профильные_системы[[#This Row],[РРЦ Без НДС]]*$N$1</f>
        <v>14359.41</v>
      </c>
      <c r="L986" s="364">
        <f t="array" ref="L986">Профильные_системы[[#This Row],[РРЦ с НДС]]-Профильные_системы[[#This Row],[РРЦ с НДС]]*$N$1</f>
        <v>15077.376</v>
      </c>
      <c r="M986" s="364">
        <f t="array" ref="M986">Профильные_системы[[#This Row],["0" НДС]]-Профильные_системы[[#This Row],["0" НДС]]*$N$1</f>
        <v>12564.48</v>
      </c>
      <c r="Q986">
        <f t="array" ref="Q986">Профильные_системы[[#This Row],[РРЦ Без НДС]]-Профильные_системы[[#This Row],[РРЦ Без НДС]]*$U$1</f>
        <v>14359.41</v>
      </c>
      <c r="R986">
        <f t="array" ref="R986">Профильные_системы[[#This Row],[РРЦ с НДС]]-Профильные_системы[[#This Row],[РРЦ с НДС]]*$U$1</f>
        <v>15077.376</v>
      </c>
      <c r="S986" s="1">
        <f t="array" ref="S986">Профильные_системы[[#This Row],["0" НДС]]-Профильные_системы[[#This Row],["0" НДС]]*$U$1</f>
        <v>12564.48</v>
      </c>
    </row>
    <row r="987" spans="1:19" x14ac:dyDescent="0.25">
      <c r="A987" s="1" t="s">
        <v>1453</v>
      </c>
      <c r="B987" s="1" t="s">
        <v>3</v>
      </c>
      <c r="C987" s="1" t="s">
        <v>1778</v>
      </c>
      <c r="D987">
        <v>2871.96</v>
      </c>
      <c r="E987">
        <v>3015.5639999999999</v>
      </c>
      <c r="F987">
        <v>2512.9699999999998</v>
      </c>
      <c r="K987" s="364">
        <f t="array" ref="K987">Профильные_системы[[#This Row],[РРЦ Без НДС]]-Профильные_системы[[#This Row],[РРЦ Без НДС]]*$N$1</f>
        <v>2871.96</v>
      </c>
      <c r="L987" s="364">
        <f t="array" ref="L987">Профильные_системы[[#This Row],[РРЦ с НДС]]-Профильные_системы[[#This Row],[РРЦ с НДС]]*$N$1</f>
        <v>3015.5639999999999</v>
      </c>
      <c r="M987" s="364">
        <f t="array" ref="M987">Профильные_системы[[#This Row],["0" НДС]]-Профильные_системы[[#This Row],["0" НДС]]*$N$1</f>
        <v>2512.9699999999998</v>
      </c>
      <c r="Q987">
        <f t="array" ref="Q987">Профильные_системы[[#This Row],[РРЦ Без НДС]]-Профильные_системы[[#This Row],[РРЦ Без НДС]]*$U$1</f>
        <v>2871.96</v>
      </c>
      <c r="R987">
        <f t="array" ref="R987">Профильные_системы[[#This Row],[РРЦ с НДС]]-Профильные_системы[[#This Row],[РРЦ с НДС]]*$U$1</f>
        <v>3015.5639999999999</v>
      </c>
      <c r="S987" s="1">
        <f t="array" ref="S987">Профильные_системы[[#This Row],["0" НДС]]-Профильные_системы[[#This Row],["0" НДС]]*$U$1</f>
        <v>2512.9699999999998</v>
      </c>
    </row>
    <row r="988" spans="1:19" x14ac:dyDescent="0.25">
      <c r="A988" s="1" t="s">
        <v>1136</v>
      </c>
      <c r="B988" s="1" t="s">
        <v>3</v>
      </c>
      <c r="C988" s="1" t="s">
        <v>1779</v>
      </c>
      <c r="D988">
        <v>741.99</v>
      </c>
      <c r="E988">
        <v>779.08799999999997</v>
      </c>
      <c r="F988">
        <v>649.24</v>
      </c>
      <c r="K988" s="364">
        <f t="array" ref="K988">Профильные_системы[[#This Row],[РРЦ Без НДС]]-Профильные_системы[[#This Row],[РРЦ Без НДС]]*$N$1</f>
        <v>741.99</v>
      </c>
      <c r="L988" s="364">
        <f t="array" ref="L988">Профильные_системы[[#This Row],[РРЦ с НДС]]-Профильные_системы[[#This Row],[РРЦ с НДС]]*$N$1</f>
        <v>779.08799999999997</v>
      </c>
      <c r="M988" s="364">
        <f t="array" ref="M988">Профильные_системы[[#This Row],["0" НДС]]-Профильные_системы[[#This Row],["0" НДС]]*$N$1</f>
        <v>649.24</v>
      </c>
      <c r="Q988">
        <f t="array" ref="Q988">Профильные_системы[[#This Row],[РРЦ Без НДС]]-Профильные_системы[[#This Row],[РРЦ Без НДС]]*$U$1</f>
        <v>741.99</v>
      </c>
      <c r="R988">
        <f t="array" ref="R988">Профильные_системы[[#This Row],[РРЦ с НДС]]-Профильные_системы[[#This Row],[РРЦ с НДС]]*$U$1</f>
        <v>779.08799999999997</v>
      </c>
      <c r="S988" s="1">
        <f t="array" ref="S988">Профильные_системы[[#This Row],["0" НДС]]-Профильные_системы[[#This Row],["0" НДС]]*$U$1</f>
        <v>649.24</v>
      </c>
    </row>
    <row r="989" spans="1:19" x14ac:dyDescent="0.25">
      <c r="A989" s="1" t="s">
        <v>1138</v>
      </c>
      <c r="B989" s="1" t="s">
        <v>3</v>
      </c>
      <c r="C989" s="1" t="s">
        <v>1780</v>
      </c>
      <c r="D989">
        <v>285.89</v>
      </c>
      <c r="E989">
        <v>300.18</v>
      </c>
      <c r="F989">
        <v>250.15</v>
      </c>
      <c r="K989" s="364">
        <f t="array" ref="K989">Профильные_системы[[#This Row],[РРЦ Без НДС]]-Профильные_системы[[#This Row],[РРЦ Без НДС]]*$N$1</f>
        <v>285.89</v>
      </c>
      <c r="L989" s="364">
        <f t="array" ref="L989">Профильные_системы[[#This Row],[РРЦ с НДС]]-Профильные_системы[[#This Row],[РРЦ с НДС]]*$N$1</f>
        <v>300.18</v>
      </c>
      <c r="M989" s="364">
        <f t="array" ref="M989">Профильные_системы[[#This Row],["0" НДС]]-Профильные_системы[[#This Row],["0" НДС]]*$N$1</f>
        <v>250.15</v>
      </c>
      <c r="Q989">
        <f t="array" ref="Q989">Профильные_системы[[#This Row],[РРЦ Без НДС]]-Профильные_системы[[#This Row],[РРЦ Без НДС]]*$U$1</f>
        <v>285.89</v>
      </c>
      <c r="R989">
        <f t="array" ref="R989">Профильные_системы[[#This Row],[РРЦ с НДС]]-Профильные_системы[[#This Row],[РРЦ с НДС]]*$U$1</f>
        <v>300.18</v>
      </c>
      <c r="S989" s="1">
        <f t="array" ref="S989">Профильные_системы[[#This Row],["0" НДС]]-Профильные_системы[[#This Row],["0" НДС]]*$U$1</f>
        <v>250.15</v>
      </c>
    </row>
    <row r="990" spans="1:19" x14ac:dyDescent="0.25">
      <c r="A990" s="1" t="s">
        <v>1140</v>
      </c>
      <c r="B990" s="1" t="s">
        <v>3</v>
      </c>
      <c r="C990" s="1" t="s">
        <v>1781</v>
      </c>
      <c r="D990">
        <v>634.63</v>
      </c>
      <c r="E990">
        <v>666.3599999999999</v>
      </c>
      <c r="F990">
        <v>555.29999999999995</v>
      </c>
      <c r="K990" s="364">
        <f t="array" ref="K990">Профильные_системы[[#This Row],[РРЦ Без НДС]]-Профильные_системы[[#This Row],[РРЦ Без НДС]]*$N$1</f>
        <v>634.63</v>
      </c>
      <c r="L990" s="364">
        <f t="array" ref="L990">Профильные_системы[[#This Row],[РРЦ с НДС]]-Профильные_системы[[#This Row],[РРЦ с НДС]]*$N$1</f>
        <v>666.3599999999999</v>
      </c>
      <c r="M990" s="364">
        <f t="array" ref="M990">Профильные_системы[[#This Row],["0" НДС]]-Профильные_системы[[#This Row],["0" НДС]]*$N$1</f>
        <v>555.29999999999995</v>
      </c>
      <c r="Q990">
        <f t="array" ref="Q990">Профильные_системы[[#This Row],[РРЦ Без НДС]]-Профильные_системы[[#This Row],[РРЦ Без НДС]]*$U$1</f>
        <v>634.63</v>
      </c>
      <c r="R990">
        <f t="array" ref="R990">Профильные_системы[[#This Row],[РРЦ с НДС]]-Профильные_системы[[#This Row],[РРЦ с НДС]]*$U$1</f>
        <v>666.3599999999999</v>
      </c>
      <c r="S990" s="1">
        <f t="array" ref="S990">Профильные_системы[[#This Row],["0" НДС]]-Профильные_системы[[#This Row],["0" НДС]]*$U$1</f>
        <v>555.29999999999995</v>
      </c>
    </row>
    <row r="991" spans="1:19" x14ac:dyDescent="0.25">
      <c r="A991" s="1" t="s">
        <v>667</v>
      </c>
      <c r="B991" s="1" t="s">
        <v>574</v>
      </c>
      <c r="C991" s="1" t="s">
        <v>1782</v>
      </c>
      <c r="D991">
        <v>47.73</v>
      </c>
      <c r="E991">
        <v>50.111999999999995</v>
      </c>
      <c r="F991">
        <v>41.76</v>
      </c>
      <c r="K991" s="364">
        <f t="array" ref="K991">Профильные_системы[[#This Row],[РРЦ Без НДС]]-Профильные_системы[[#This Row],[РРЦ Без НДС]]*$N$1</f>
        <v>47.73</v>
      </c>
      <c r="L991" s="364">
        <f t="array" ref="L991">Профильные_системы[[#This Row],[РРЦ с НДС]]-Профильные_системы[[#This Row],[РРЦ с НДС]]*$N$1</f>
        <v>50.111999999999995</v>
      </c>
      <c r="M991" s="364">
        <f t="array" ref="M991">Профильные_системы[[#This Row],["0" НДС]]-Профильные_системы[[#This Row],["0" НДС]]*$N$1</f>
        <v>41.76</v>
      </c>
      <c r="Q991">
        <f t="array" ref="Q991">Профильные_системы[[#This Row],[РРЦ Без НДС]]-Профильные_системы[[#This Row],[РРЦ Без НДС]]*$U$1</f>
        <v>47.73</v>
      </c>
      <c r="R991">
        <f t="array" ref="R991">Профильные_системы[[#This Row],[РРЦ с НДС]]-Профильные_системы[[#This Row],[РРЦ с НДС]]*$U$1</f>
        <v>50.111999999999995</v>
      </c>
      <c r="S991" s="1">
        <f t="array" ref="S991">Профильные_системы[[#This Row],["0" НДС]]-Профильные_системы[[#This Row],["0" НДС]]*$U$1</f>
        <v>41.76</v>
      </c>
    </row>
    <row r="992" spans="1:19" x14ac:dyDescent="0.25">
      <c r="A992" s="1" t="s">
        <v>2207</v>
      </c>
      <c r="B992" s="1" t="s">
        <v>5</v>
      </c>
      <c r="C992" s="1" t="s">
        <v>2215</v>
      </c>
      <c r="D992">
        <v>2792.43</v>
      </c>
      <c r="E992">
        <v>2932.056</v>
      </c>
      <c r="F992">
        <v>2443.38</v>
      </c>
      <c r="K992" s="364">
        <f t="array" ref="K992">Профильные_системы[[#This Row],[РРЦ Без НДС]]-Профильные_системы[[#This Row],[РРЦ Без НДС]]*$N$1</f>
        <v>2792.43</v>
      </c>
      <c r="L992" s="364">
        <f t="array" ref="L992">Профильные_системы[[#This Row],[РРЦ с НДС]]-Профильные_системы[[#This Row],[РРЦ с НДС]]*$N$1</f>
        <v>2932.056</v>
      </c>
      <c r="M992" s="364">
        <f t="array" ref="M992">Профильные_системы[[#This Row],["0" НДС]]-Профильные_системы[[#This Row],["0" НДС]]*$N$1</f>
        <v>2443.38</v>
      </c>
      <c r="Q992">
        <f t="array" ref="Q992">Профильные_системы[[#This Row],[РРЦ Без НДС]]-Профильные_системы[[#This Row],[РРЦ Без НДС]]*$U$1</f>
        <v>2792.43</v>
      </c>
      <c r="R992">
        <f t="array" ref="R992">Профильные_системы[[#This Row],[РРЦ с НДС]]-Профильные_системы[[#This Row],[РРЦ с НДС]]*$U$1</f>
        <v>2932.056</v>
      </c>
      <c r="S992" s="1">
        <f t="array" ref="S992">Профильные_системы[[#This Row],["0" НДС]]-Профильные_системы[[#This Row],["0" НДС]]*$U$1</f>
        <v>2443.38</v>
      </c>
    </row>
    <row r="993" spans="1:19" x14ac:dyDescent="0.25">
      <c r="A993" s="1" t="s">
        <v>2208</v>
      </c>
      <c r="B993" s="1" t="s">
        <v>5</v>
      </c>
      <c r="C993" s="1" t="s">
        <v>2216</v>
      </c>
      <c r="D993">
        <v>471.38</v>
      </c>
      <c r="E993">
        <v>494.952</v>
      </c>
      <c r="F993">
        <v>412.46</v>
      </c>
      <c r="K993" s="364">
        <f t="array" ref="K993">Профильные_системы[[#This Row],[РРЦ Без НДС]]-Профильные_системы[[#This Row],[РРЦ Без НДС]]*$N$1</f>
        <v>471.38</v>
      </c>
      <c r="L993" s="364">
        <f t="array" ref="L993">Профильные_системы[[#This Row],[РРЦ с НДС]]-Профильные_системы[[#This Row],[РРЦ с НДС]]*$N$1</f>
        <v>494.952</v>
      </c>
      <c r="M993" s="364">
        <f t="array" ref="M993">Профильные_системы[[#This Row],["0" НДС]]-Профильные_системы[[#This Row],["0" НДС]]*$N$1</f>
        <v>412.46</v>
      </c>
      <c r="Q993">
        <f t="array" ref="Q993">Профильные_системы[[#This Row],[РРЦ Без НДС]]-Профильные_системы[[#This Row],[РРЦ Без НДС]]*$U$1</f>
        <v>471.38</v>
      </c>
      <c r="R993">
        <f t="array" ref="R993">Профильные_системы[[#This Row],[РРЦ с НДС]]-Профильные_системы[[#This Row],[РРЦ с НДС]]*$U$1</f>
        <v>494.952</v>
      </c>
      <c r="S993" s="1">
        <f t="array" ref="S993">Профильные_системы[[#This Row],["0" НДС]]-Профильные_системы[[#This Row],["0" НДС]]*$U$1</f>
        <v>412.46</v>
      </c>
    </row>
    <row r="994" spans="1:19" x14ac:dyDescent="0.25">
      <c r="A994" s="1" t="s">
        <v>2209</v>
      </c>
      <c r="B994" s="1" t="s">
        <v>5</v>
      </c>
      <c r="C994" s="1" t="s">
        <v>2217</v>
      </c>
      <c r="D994">
        <v>579.25</v>
      </c>
      <c r="E994">
        <v>608.20799999999997</v>
      </c>
      <c r="F994">
        <v>506.84</v>
      </c>
      <c r="K994" s="364">
        <f t="array" ref="K994">Профильные_системы[[#This Row],[РРЦ Без НДС]]-Профильные_системы[[#This Row],[РРЦ Без НДС]]*$N$1</f>
        <v>579.25</v>
      </c>
      <c r="L994" s="364">
        <f t="array" ref="L994">Профильные_системы[[#This Row],[РРЦ с НДС]]-Профильные_системы[[#This Row],[РРЦ с НДС]]*$N$1</f>
        <v>608.20799999999997</v>
      </c>
      <c r="M994" s="364">
        <f t="array" ref="M994">Профильные_системы[[#This Row],["0" НДС]]-Профильные_системы[[#This Row],["0" НДС]]*$N$1</f>
        <v>506.84</v>
      </c>
      <c r="Q994">
        <f t="array" ref="Q994">Профильные_системы[[#This Row],[РРЦ Без НДС]]-Профильные_системы[[#This Row],[РРЦ Без НДС]]*$U$1</f>
        <v>579.25</v>
      </c>
      <c r="R994">
        <f t="array" ref="R994">Профильные_системы[[#This Row],[РРЦ с НДС]]-Профильные_системы[[#This Row],[РРЦ с НДС]]*$U$1</f>
        <v>608.20799999999997</v>
      </c>
      <c r="S994" s="1">
        <f t="array" ref="S994">Профильные_системы[[#This Row],["0" НДС]]-Профильные_системы[[#This Row],["0" НДС]]*$U$1</f>
        <v>506.84</v>
      </c>
    </row>
    <row r="995" spans="1:19" x14ac:dyDescent="0.25">
      <c r="A995" s="1" t="s">
        <v>2210</v>
      </c>
      <c r="B995" s="1" t="s">
        <v>5</v>
      </c>
      <c r="C995" s="1" t="s">
        <v>2218</v>
      </c>
      <c r="D995">
        <v>637.88</v>
      </c>
      <c r="E995">
        <v>669.78</v>
      </c>
      <c r="F995">
        <v>558.15</v>
      </c>
      <c r="K995" s="364">
        <f t="array" ref="K995">Профильные_системы[[#This Row],[РРЦ Без НДС]]-Профильные_системы[[#This Row],[РРЦ Без НДС]]*$N$1</f>
        <v>637.88</v>
      </c>
      <c r="L995" s="364">
        <f t="array" ref="L995">Профильные_системы[[#This Row],[РРЦ с НДС]]-Профильные_системы[[#This Row],[РРЦ с НДС]]*$N$1</f>
        <v>669.78</v>
      </c>
      <c r="M995" s="364">
        <f t="array" ref="M995">Профильные_системы[[#This Row],["0" НДС]]-Профильные_системы[[#This Row],["0" НДС]]*$N$1</f>
        <v>558.15</v>
      </c>
      <c r="Q995">
        <f t="array" ref="Q995">Профильные_системы[[#This Row],[РРЦ Без НДС]]-Профильные_системы[[#This Row],[РРЦ Без НДС]]*$U$1</f>
        <v>637.88</v>
      </c>
      <c r="R995">
        <f t="array" ref="R995">Профильные_системы[[#This Row],[РРЦ с НДС]]-Профильные_системы[[#This Row],[РРЦ с НДС]]*$U$1</f>
        <v>669.78</v>
      </c>
      <c r="S995" s="1">
        <f t="array" ref="S995">Профильные_системы[[#This Row],["0" НДС]]-Профильные_системы[[#This Row],["0" НДС]]*$U$1</f>
        <v>558.15</v>
      </c>
    </row>
    <row r="996" spans="1:19" x14ac:dyDescent="0.25">
      <c r="A996" s="1" t="s">
        <v>2211</v>
      </c>
      <c r="B996" s="1" t="s">
        <v>5</v>
      </c>
      <c r="C996" s="1" t="s">
        <v>2219</v>
      </c>
      <c r="D996">
        <v>827.84</v>
      </c>
      <c r="E996">
        <v>869.23199999999997</v>
      </c>
      <c r="F996">
        <v>724.36</v>
      </c>
      <c r="K996" s="364">
        <f t="array" ref="K996">Профильные_системы[[#This Row],[РРЦ Без НДС]]-Профильные_системы[[#This Row],[РРЦ Без НДС]]*$N$1</f>
        <v>827.84</v>
      </c>
      <c r="L996" s="364">
        <f t="array" ref="L996">Профильные_системы[[#This Row],[РРЦ с НДС]]-Профильные_системы[[#This Row],[РРЦ с НДС]]*$N$1</f>
        <v>869.23199999999997</v>
      </c>
      <c r="M996" s="364">
        <f t="array" ref="M996">Профильные_системы[[#This Row],["0" НДС]]-Профильные_системы[[#This Row],["0" НДС]]*$N$1</f>
        <v>724.36</v>
      </c>
      <c r="Q996">
        <f t="array" ref="Q996">Профильные_системы[[#This Row],[РРЦ Без НДС]]-Профильные_системы[[#This Row],[РРЦ Без НДС]]*$U$1</f>
        <v>827.84</v>
      </c>
      <c r="R996">
        <f t="array" ref="R996">Профильные_системы[[#This Row],[РРЦ с НДС]]-Профильные_системы[[#This Row],[РРЦ с НДС]]*$U$1</f>
        <v>869.23199999999997</v>
      </c>
      <c r="S996" s="1">
        <f t="array" ref="S996">Профильные_системы[[#This Row],["0" НДС]]-Профильные_системы[[#This Row],["0" НДС]]*$U$1</f>
        <v>724.36</v>
      </c>
    </row>
    <row r="997" spans="1:19" x14ac:dyDescent="0.25">
      <c r="A997" s="1" t="s">
        <v>2212</v>
      </c>
      <c r="B997" s="1" t="s">
        <v>5</v>
      </c>
      <c r="C997" s="1" t="s">
        <v>2220</v>
      </c>
      <c r="D997">
        <v>1180.78</v>
      </c>
      <c r="E997">
        <v>1239.816</v>
      </c>
      <c r="F997">
        <v>1033.18</v>
      </c>
      <c r="K997" s="364">
        <f t="array" ref="K997">Профильные_системы[[#This Row],[РРЦ Без НДС]]-Профильные_системы[[#This Row],[РРЦ Без НДС]]*$N$1</f>
        <v>1180.78</v>
      </c>
      <c r="L997" s="364">
        <f t="array" ref="L997">Профильные_системы[[#This Row],[РРЦ с НДС]]-Профильные_системы[[#This Row],[РРЦ с НДС]]*$N$1</f>
        <v>1239.816</v>
      </c>
      <c r="M997" s="364">
        <f t="array" ref="M997">Профильные_системы[[#This Row],["0" НДС]]-Профильные_системы[[#This Row],["0" НДС]]*$N$1</f>
        <v>1033.18</v>
      </c>
      <c r="Q997">
        <f t="array" ref="Q997">Профильные_системы[[#This Row],[РРЦ Без НДС]]-Профильные_системы[[#This Row],[РРЦ Без НДС]]*$U$1</f>
        <v>1180.78</v>
      </c>
      <c r="R997">
        <f t="array" ref="R997">Профильные_системы[[#This Row],[РРЦ с НДС]]-Профильные_системы[[#This Row],[РРЦ с НДС]]*$U$1</f>
        <v>1239.816</v>
      </c>
      <c r="S997" s="1">
        <f t="array" ref="S997">Профильные_системы[[#This Row],["0" НДС]]-Профильные_системы[[#This Row],["0" НДС]]*$U$1</f>
        <v>1033.18</v>
      </c>
    </row>
    <row r="998" spans="1:19" x14ac:dyDescent="0.25">
      <c r="A998" s="1" t="s">
        <v>2213</v>
      </c>
      <c r="B998" s="1"/>
      <c r="C998" s="1" t="s">
        <v>1489</v>
      </c>
      <c r="D998">
        <v>119.14</v>
      </c>
      <c r="E998">
        <v>125.1</v>
      </c>
      <c r="F998">
        <v>104.25</v>
      </c>
      <c r="K998" s="364">
        <f t="array" ref="K998">Профильные_системы[[#This Row],[РРЦ Без НДС]]-Профильные_системы[[#This Row],[РРЦ Без НДС]]*$N$1</f>
        <v>119.14</v>
      </c>
      <c r="L998" s="364">
        <f t="array" ref="L998">Профильные_системы[[#This Row],[РРЦ с НДС]]-Профильные_системы[[#This Row],[РРЦ с НДС]]*$N$1</f>
        <v>125.1</v>
      </c>
      <c r="M998" s="364">
        <f t="array" ref="M998">Профильные_системы[[#This Row],["0" НДС]]-Профильные_системы[[#This Row],["0" НДС]]*$N$1</f>
        <v>104.25</v>
      </c>
      <c r="Q998">
        <f t="array" ref="Q998">Профильные_системы[[#This Row],[РРЦ Без НДС]]-Профильные_системы[[#This Row],[РРЦ Без НДС]]*$U$1</f>
        <v>119.14</v>
      </c>
      <c r="R998">
        <f t="array" ref="R998">Профильные_системы[[#This Row],[РРЦ с НДС]]-Профильные_системы[[#This Row],[РРЦ с НДС]]*$U$1</f>
        <v>125.1</v>
      </c>
      <c r="S998" s="1">
        <f t="array" ref="S998">Профильные_системы[[#This Row],["0" НДС]]-Профильные_системы[[#This Row],["0" НДС]]*$U$1</f>
        <v>104.25</v>
      </c>
    </row>
    <row r="999" spans="1:19" x14ac:dyDescent="0.25">
      <c r="A999" s="1" t="s">
        <v>2214</v>
      </c>
      <c r="B999" s="1"/>
      <c r="C999" s="1" t="s">
        <v>2221</v>
      </c>
      <c r="D999">
        <v>6.5</v>
      </c>
      <c r="E999">
        <v>6.8280000000000003</v>
      </c>
      <c r="F999">
        <v>5.69</v>
      </c>
      <c r="K999" s="364">
        <f t="array" ref="K999">Профильные_системы[[#This Row],[РРЦ Без НДС]]-Профильные_системы[[#This Row],[РРЦ Без НДС]]*$N$1</f>
        <v>6.5</v>
      </c>
      <c r="L999" s="364">
        <f t="array" ref="L999">Профильные_системы[[#This Row],[РРЦ с НДС]]-Профильные_системы[[#This Row],[РРЦ с НДС]]*$N$1</f>
        <v>6.8280000000000003</v>
      </c>
      <c r="M999" s="364">
        <f t="array" ref="M999">Профильные_системы[[#This Row],["0" НДС]]-Профильные_системы[[#This Row],["0" НДС]]*$N$1</f>
        <v>5.69</v>
      </c>
      <c r="Q999">
        <f t="array" ref="Q999">Профильные_системы[[#This Row],[РРЦ Без НДС]]-Профильные_системы[[#This Row],[РРЦ Без НДС]]*$U$1</f>
        <v>6.5</v>
      </c>
      <c r="R999">
        <f t="array" ref="R999">Профильные_системы[[#This Row],[РРЦ с НДС]]-Профильные_системы[[#This Row],[РРЦ с НДС]]*$U$1</f>
        <v>6.8280000000000003</v>
      </c>
      <c r="S999" s="1">
        <f t="array" ref="S999">Профильные_системы[[#This Row],["0" НДС]]-Профильные_системы[[#This Row],["0" НДС]]*$U$1</f>
        <v>5.69</v>
      </c>
    </row>
    <row r="1000" spans="1:19" x14ac:dyDescent="0.25">
      <c r="A1000" s="1" t="s">
        <v>638</v>
      </c>
      <c r="B1000" s="1" t="s">
        <v>3</v>
      </c>
      <c r="C1000" s="1" t="s">
        <v>639</v>
      </c>
      <c r="D1000">
        <v>5182.42</v>
      </c>
      <c r="E1000">
        <v>5441.5439999999999</v>
      </c>
      <c r="F1000">
        <v>4534.62</v>
      </c>
      <c r="K1000" s="364">
        <f t="array" ref="K1000">Профильные_системы[[#This Row],[РРЦ Без НДС]]-Профильные_системы[[#This Row],[РРЦ Без НДС]]*$N$1</f>
        <v>5182.42</v>
      </c>
      <c r="L1000" s="364">
        <f t="array" ref="L1000">Профильные_системы[[#This Row],[РРЦ с НДС]]-Профильные_системы[[#This Row],[РРЦ с НДС]]*$N$1</f>
        <v>5441.5439999999999</v>
      </c>
      <c r="M1000" s="364">
        <f t="array" ref="M1000">Профильные_системы[[#This Row],["0" НДС]]-Профильные_системы[[#This Row],["0" НДС]]*$N$1</f>
        <v>4534.62</v>
      </c>
      <c r="Q1000">
        <f t="array" ref="Q1000">Профильные_системы[[#This Row],[РРЦ Без НДС]]-Профильные_системы[[#This Row],[РРЦ Без НДС]]*$U$1</f>
        <v>5182.42</v>
      </c>
      <c r="R1000">
        <f t="array" ref="R1000">Профильные_системы[[#This Row],[РРЦ с НДС]]-Профильные_системы[[#This Row],[РРЦ с НДС]]*$U$1</f>
        <v>5441.5439999999999</v>
      </c>
      <c r="S1000" s="1">
        <f t="array" ref="S1000">Профильные_системы[[#This Row],["0" НДС]]-Профильные_системы[[#This Row],["0" НДС]]*$U$1</f>
        <v>4534.62</v>
      </c>
    </row>
    <row r="1001" spans="1:19" x14ac:dyDescent="0.25">
      <c r="A1001" s="1" t="s">
        <v>650</v>
      </c>
      <c r="B1001" s="1" t="s">
        <v>3</v>
      </c>
      <c r="C1001" s="1" t="s">
        <v>651</v>
      </c>
      <c r="D1001">
        <v>2065.1999999999998</v>
      </c>
      <c r="E1001">
        <v>2168.46</v>
      </c>
      <c r="F1001">
        <v>1807.05</v>
      </c>
      <c r="K1001" s="364">
        <f t="array" ref="K1001">Профильные_системы[[#This Row],[РРЦ Без НДС]]-Профильные_системы[[#This Row],[РРЦ Без НДС]]*$N$1</f>
        <v>2065.1999999999998</v>
      </c>
      <c r="L1001" s="364">
        <f t="array" ref="L1001">Профильные_системы[[#This Row],[РРЦ с НДС]]-Профильные_системы[[#This Row],[РРЦ с НДС]]*$N$1</f>
        <v>2168.46</v>
      </c>
      <c r="M1001" s="364">
        <f t="array" ref="M1001">Профильные_системы[[#This Row],["0" НДС]]-Профильные_системы[[#This Row],["0" НДС]]*$N$1</f>
        <v>1807.05</v>
      </c>
      <c r="Q1001">
        <f t="array" ref="Q1001">Профильные_системы[[#This Row],[РРЦ Без НДС]]-Профильные_системы[[#This Row],[РРЦ Без НДС]]*$U$1</f>
        <v>2065.1999999999998</v>
      </c>
      <c r="R1001">
        <f t="array" ref="R1001">Профильные_системы[[#This Row],[РРЦ с НДС]]-Профильные_системы[[#This Row],[РРЦ с НДС]]*$U$1</f>
        <v>2168.46</v>
      </c>
      <c r="S1001" s="1">
        <f t="array" ref="S1001">Профильные_системы[[#This Row],["0" НДС]]-Профильные_системы[[#This Row],["0" НДС]]*$U$1</f>
        <v>1807.05</v>
      </c>
    </row>
    <row r="1002" spans="1:19" x14ac:dyDescent="0.25">
      <c r="A1002" s="1" t="s">
        <v>640</v>
      </c>
      <c r="B1002" s="1" t="s">
        <v>3</v>
      </c>
      <c r="C1002" s="1" t="s">
        <v>641</v>
      </c>
      <c r="D1002">
        <v>1987.31</v>
      </c>
      <c r="E1002">
        <v>2086.6800000000003</v>
      </c>
      <c r="F1002">
        <v>1738.9</v>
      </c>
      <c r="K1002" s="364">
        <f t="array" ref="K1002">Профильные_системы[[#This Row],[РРЦ Без НДС]]-Профильные_системы[[#This Row],[РРЦ Без НДС]]*$N$1</f>
        <v>1987.31</v>
      </c>
      <c r="L1002" s="364">
        <f t="array" ref="L1002">Профильные_системы[[#This Row],[РРЦ с НДС]]-Профильные_системы[[#This Row],[РРЦ с НДС]]*$N$1</f>
        <v>2086.6800000000003</v>
      </c>
      <c r="M1002" s="364">
        <f t="array" ref="M1002">Профильные_системы[[#This Row],["0" НДС]]-Профильные_системы[[#This Row],["0" НДС]]*$N$1</f>
        <v>1738.9</v>
      </c>
      <c r="Q1002">
        <f t="array" ref="Q1002">Профильные_системы[[#This Row],[РРЦ Без НДС]]-Профильные_системы[[#This Row],[РРЦ Без НДС]]*$U$1</f>
        <v>1987.31</v>
      </c>
      <c r="R1002">
        <f t="array" ref="R1002">Профильные_системы[[#This Row],[РРЦ с НДС]]-Профильные_системы[[#This Row],[РРЦ с НДС]]*$U$1</f>
        <v>2086.6800000000003</v>
      </c>
      <c r="S1002" s="1">
        <f t="array" ref="S1002">Профильные_системы[[#This Row],["0" НДС]]-Профильные_системы[[#This Row],["0" НДС]]*$U$1</f>
        <v>1738.9</v>
      </c>
    </row>
    <row r="1003" spans="1:19" x14ac:dyDescent="0.25">
      <c r="A1003" s="1" t="s">
        <v>626</v>
      </c>
      <c r="B1003" s="1" t="s">
        <v>3</v>
      </c>
      <c r="C1003" s="1" t="s">
        <v>627</v>
      </c>
      <c r="D1003">
        <v>1324.82</v>
      </c>
      <c r="E1003">
        <v>1391.0640000000001</v>
      </c>
      <c r="F1003">
        <v>1159.22</v>
      </c>
      <c r="K1003" s="364">
        <f t="array" ref="K1003">Профильные_системы[[#This Row],[РРЦ Без НДС]]-Профильные_системы[[#This Row],[РРЦ Без НДС]]*$N$1</f>
        <v>1324.82</v>
      </c>
      <c r="L1003" s="364">
        <f t="array" ref="L1003">Профильные_системы[[#This Row],[РРЦ с НДС]]-Профильные_системы[[#This Row],[РРЦ с НДС]]*$N$1</f>
        <v>1391.0640000000001</v>
      </c>
      <c r="M1003" s="364">
        <f t="array" ref="M1003">Профильные_системы[[#This Row],["0" НДС]]-Профильные_системы[[#This Row],["0" НДС]]*$N$1</f>
        <v>1159.22</v>
      </c>
      <c r="Q1003">
        <f t="array" ref="Q1003">Профильные_системы[[#This Row],[РРЦ Без НДС]]-Профильные_системы[[#This Row],[РРЦ Без НДС]]*$U$1</f>
        <v>1324.82</v>
      </c>
      <c r="R1003">
        <f t="array" ref="R1003">Профильные_системы[[#This Row],[РРЦ с НДС]]-Профильные_системы[[#This Row],[РРЦ с НДС]]*$U$1</f>
        <v>1391.0640000000001</v>
      </c>
      <c r="S1003" s="1">
        <f t="array" ref="S1003">Профильные_системы[[#This Row],["0" НДС]]-Профильные_системы[[#This Row],["0" НДС]]*$U$1</f>
        <v>1159.22</v>
      </c>
    </row>
    <row r="1004" spans="1:19" x14ac:dyDescent="0.25">
      <c r="A1004" s="1" t="s">
        <v>646</v>
      </c>
      <c r="B1004" s="1" t="s">
        <v>3</v>
      </c>
      <c r="C1004" s="1" t="s">
        <v>647</v>
      </c>
      <c r="D1004">
        <v>26.24</v>
      </c>
      <c r="E1004">
        <v>27.552</v>
      </c>
      <c r="F1004">
        <v>22.96</v>
      </c>
      <c r="K1004" s="364">
        <f t="array" ref="K1004">Профильные_системы[[#This Row],[РРЦ Без НДС]]-Профильные_системы[[#This Row],[РРЦ Без НДС]]*$N$1</f>
        <v>26.24</v>
      </c>
      <c r="L1004" s="364">
        <f t="array" ref="L1004">Профильные_системы[[#This Row],[РРЦ с НДС]]-Профильные_системы[[#This Row],[РРЦ с НДС]]*$N$1</f>
        <v>27.552</v>
      </c>
      <c r="M1004" s="364">
        <f t="array" ref="M1004">Профильные_системы[[#This Row],["0" НДС]]-Профильные_системы[[#This Row],["0" НДС]]*$N$1</f>
        <v>22.96</v>
      </c>
      <c r="Q1004">
        <f t="array" ref="Q1004">Профильные_системы[[#This Row],[РРЦ Без НДС]]-Профильные_системы[[#This Row],[РРЦ Без НДС]]*$U$1</f>
        <v>26.24</v>
      </c>
      <c r="R1004">
        <f t="array" ref="R1004">Профильные_системы[[#This Row],[РРЦ с НДС]]-Профильные_системы[[#This Row],[РРЦ с НДС]]*$U$1</f>
        <v>27.552</v>
      </c>
      <c r="S1004" s="1">
        <f t="array" ref="S1004">Профильные_системы[[#This Row],["0" НДС]]-Профильные_системы[[#This Row],["0" НДС]]*$U$1</f>
        <v>22.96</v>
      </c>
    </row>
    <row r="1005" spans="1:19" x14ac:dyDescent="0.25">
      <c r="A1005" s="1" t="s">
        <v>652</v>
      </c>
      <c r="B1005" s="1" t="s">
        <v>3</v>
      </c>
      <c r="C1005" s="1" t="s">
        <v>653</v>
      </c>
      <c r="D1005">
        <v>310.19</v>
      </c>
      <c r="E1005">
        <v>325.70400000000001</v>
      </c>
      <c r="F1005">
        <v>271.42</v>
      </c>
      <c r="K1005" s="364">
        <f t="array" ref="K1005">Профильные_системы[[#This Row],[РРЦ Без НДС]]-Профильные_системы[[#This Row],[РРЦ Без НДС]]*$N$1</f>
        <v>310.19</v>
      </c>
      <c r="L1005" s="364">
        <f t="array" ref="L1005">Профильные_системы[[#This Row],[РРЦ с НДС]]-Профильные_системы[[#This Row],[РРЦ с НДС]]*$N$1</f>
        <v>325.70400000000001</v>
      </c>
      <c r="M1005" s="364">
        <f t="array" ref="M1005">Профильные_системы[[#This Row],["0" НДС]]-Профильные_системы[[#This Row],["0" НДС]]*$N$1</f>
        <v>271.42</v>
      </c>
      <c r="Q1005">
        <f t="array" ref="Q1005">Профильные_системы[[#This Row],[РРЦ Без НДС]]-Профильные_системы[[#This Row],[РРЦ Без НДС]]*$U$1</f>
        <v>310.19</v>
      </c>
      <c r="R1005">
        <f t="array" ref="R1005">Профильные_системы[[#This Row],[РРЦ с НДС]]-Профильные_системы[[#This Row],[РРЦ с НДС]]*$U$1</f>
        <v>325.70400000000001</v>
      </c>
      <c r="S1005" s="1">
        <f t="array" ref="S1005">Профильные_системы[[#This Row],["0" НДС]]-Профильные_системы[[#This Row],["0" НДС]]*$U$1</f>
        <v>271.42</v>
      </c>
    </row>
    <row r="1006" spans="1:19" x14ac:dyDescent="0.25">
      <c r="A1006" s="1" t="s">
        <v>648</v>
      </c>
      <c r="B1006" s="1" t="s">
        <v>3</v>
      </c>
      <c r="C1006" s="1" t="s">
        <v>649</v>
      </c>
      <c r="D1006">
        <v>39.36</v>
      </c>
      <c r="E1006">
        <v>41.327999999999996</v>
      </c>
      <c r="F1006">
        <v>34.44</v>
      </c>
      <c r="K1006" s="364">
        <f t="array" ref="K1006">Профильные_системы[[#This Row],[РРЦ Без НДС]]-Профильные_системы[[#This Row],[РРЦ Без НДС]]*$N$1</f>
        <v>39.36</v>
      </c>
      <c r="L1006" s="364">
        <f t="array" ref="L1006">Профильные_системы[[#This Row],[РРЦ с НДС]]-Профильные_системы[[#This Row],[РРЦ с НДС]]*$N$1</f>
        <v>41.327999999999996</v>
      </c>
      <c r="M1006" s="364">
        <f t="array" ref="M1006">Профильные_системы[[#This Row],["0" НДС]]-Профильные_системы[[#This Row],["0" НДС]]*$N$1</f>
        <v>34.44</v>
      </c>
      <c r="Q1006">
        <f t="array" ref="Q1006">Профильные_системы[[#This Row],[РРЦ Без НДС]]-Профильные_системы[[#This Row],[РРЦ Без НДС]]*$U$1</f>
        <v>39.36</v>
      </c>
      <c r="R1006">
        <f t="array" ref="R1006">Профильные_системы[[#This Row],[РРЦ с НДС]]-Профильные_системы[[#This Row],[РРЦ с НДС]]*$U$1</f>
        <v>41.327999999999996</v>
      </c>
      <c r="S1006" s="1">
        <f t="array" ref="S1006">Профильные_системы[[#This Row],["0" НДС]]-Профильные_системы[[#This Row],["0" НДС]]*$U$1</f>
        <v>34.44</v>
      </c>
    </row>
    <row r="1007" spans="1:19" x14ac:dyDescent="0.25">
      <c r="A1007" s="1" t="s">
        <v>642</v>
      </c>
      <c r="B1007" s="1" t="s">
        <v>3</v>
      </c>
      <c r="C1007" s="1" t="s">
        <v>643</v>
      </c>
      <c r="D1007">
        <v>357.95</v>
      </c>
      <c r="E1007">
        <v>375.85199999999998</v>
      </c>
      <c r="F1007">
        <v>313.20999999999998</v>
      </c>
      <c r="K1007" s="364">
        <f t="array" ref="K1007">Профильные_системы[[#This Row],[РРЦ Без НДС]]-Профильные_системы[[#This Row],[РРЦ Без НДС]]*$N$1</f>
        <v>357.95</v>
      </c>
      <c r="L1007" s="364">
        <f t="array" ref="L1007">Профильные_системы[[#This Row],[РРЦ с НДС]]-Профильные_системы[[#This Row],[РРЦ с НДС]]*$N$1</f>
        <v>375.85199999999998</v>
      </c>
      <c r="M1007" s="364">
        <f t="array" ref="M1007">Профильные_системы[[#This Row],["0" НДС]]-Профильные_системы[[#This Row],["0" НДС]]*$N$1</f>
        <v>313.20999999999998</v>
      </c>
      <c r="Q1007">
        <f t="array" ref="Q1007">Профильные_системы[[#This Row],[РРЦ Без НДС]]-Профильные_системы[[#This Row],[РРЦ Без НДС]]*$U$1</f>
        <v>357.95</v>
      </c>
      <c r="R1007">
        <f t="array" ref="R1007">Профильные_системы[[#This Row],[РРЦ с НДС]]-Профильные_системы[[#This Row],[РРЦ с НДС]]*$U$1</f>
        <v>375.85199999999998</v>
      </c>
      <c r="S1007" s="1">
        <f t="array" ref="S1007">Профильные_системы[[#This Row],["0" НДС]]-Профильные_системы[[#This Row],["0" НДС]]*$U$1</f>
        <v>313.20999999999998</v>
      </c>
    </row>
    <row r="1008" spans="1:19" x14ac:dyDescent="0.25">
      <c r="A1008" s="1" t="s">
        <v>632</v>
      </c>
      <c r="B1008" s="1" t="s">
        <v>3</v>
      </c>
      <c r="C1008" s="1" t="s">
        <v>633</v>
      </c>
      <c r="D1008">
        <v>580.04</v>
      </c>
      <c r="E1008">
        <v>609.048</v>
      </c>
      <c r="F1008">
        <v>507.54</v>
      </c>
      <c r="K1008" s="364">
        <f t="array" ref="K1008">Профильные_системы[[#This Row],[РРЦ Без НДС]]-Профильные_системы[[#This Row],[РРЦ Без НДС]]*$N$1</f>
        <v>580.04</v>
      </c>
      <c r="L1008" s="364">
        <f t="array" ref="L1008">Профильные_системы[[#This Row],[РРЦ с НДС]]-Профильные_системы[[#This Row],[РРЦ с НДС]]*$N$1</f>
        <v>609.048</v>
      </c>
      <c r="M1008" s="364">
        <f t="array" ref="M1008">Профильные_системы[[#This Row],["0" НДС]]-Профильные_системы[[#This Row],["0" НДС]]*$N$1</f>
        <v>507.54</v>
      </c>
      <c r="Q1008">
        <f t="array" ref="Q1008">Профильные_системы[[#This Row],[РРЦ Без НДС]]-Профильные_системы[[#This Row],[РРЦ Без НДС]]*$U$1</f>
        <v>580.04</v>
      </c>
      <c r="R1008">
        <f t="array" ref="R1008">Профильные_системы[[#This Row],[РРЦ с НДС]]-Профильные_системы[[#This Row],[РРЦ с НДС]]*$U$1</f>
        <v>609.048</v>
      </c>
      <c r="S1008" s="1">
        <f t="array" ref="S1008">Профильные_системы[[#This Row],["0" НДС]]-Профильные_системы[[#This Row],["0" НДС]]*$U$1</f>
        <v>507.54</v>
      </c>
    </row>
    <row r="1009" spans="1:19" x14ac:dyDescent="0.25">
      <c r="A1009" s="1" t="s">
        <v>630</v>
      </c>
      <c r="B1009" s="1" t="s">
        <v>3</v>
      </c>
      <c r="C1009" s="1" t="s">
        <v>631</v>
      </c>
      <c r="D1009">
        <v>338.55</v>
      </c>
      <c r="E1009">
        <v>355.476</v>
      </c>
      <c r="F1009">
        <v>296.23</v>
      </c>
      <c r="K1009" s="364">
        <f t="array" ref="K1009">Профильные_системы[[#This Row],[РРЦ Без НДС]]-Профильные_системы[[#This Row],[РРЦ Без НДС]]*$N$1</f>
        <v>338.55</v>
      </c>
      <c r="L1009" s="364">
        <f t="array" ref="L1009">Профильные_системы[[#This Row],[РРЦ с НДС]]-Профильные_системы[[#This Row],[РРЦ с НДС]]*$N$1</f>
        <v>355.476</v>
      </c>
      <c r="M1009" s="364">
        <f t="array" ref="M1009">Профильные_системы[[#This Row],["0" НДС]]-Профильные_системы[[#This Row],["0" НДС]]*$N$1</f>
        <v>296.23</v>
      </c>
      <c r="Q1009">
        <f t="array" ref="Q1009">Профильные_системы[[#This Row],[РРЦ Без НДС]]-Профильные_системы[[#This Row],[РРЦ Без НДС]]*$U$1</f>
        <v>338.55</v>
      </c>
      <c r="R1009">
        <f t="array" ref="R1009">Профильные_системы[[#This Row],[РРЦ с НДС]]-Профильные_системы[[#This Row],[РРЦ с НДС]]*$U$1</f>
        <v>355.476</v>
      </c>
      <c r="S1009" s="1">
        <f t="array" ref="S1009">Профильные_системы[[#This Row],["0" НДС]]-Профильные_системы[[#This Row],["0" НДС]]*$U$1</f>
        <v>296.23</v>
      </c>
    </row>
    <row r="1010" spans="1:19" x14ac:dyDescent="0.25">
      <c r="A1010" s="1" t="s">
        <v>644</v>
      </c>
      <c r="B1010" s="1" t="s">
        <v>3</v>
      </c>
      <c r="C1010" s="1" t="s">
        <v>645</v>
      </c>
      <c r="D1010">
        <v>1971.96</v>
      </c>
      <c r="E1010">
        <v>2070.5640000000003</v>
      </c>
      <c r="F1010">
        <v>1725.47</v>
      </c>
      <c r="K1010" s="364">
        <f t="array" ref="K1010">Профильные_системы[[#This Row],[РРЦ Без НДС]]-Профильные_системы[[#This Row],[РРЦ Без НДС]]*$N$1</f>
        <v>1971.96</v>
      </c>
      <c r="L1010" s="364">
        <f t="array" ref="L1010">Профильные_системы[[#This Row],[РРЦ с НДС]]-Профильные_системы[[#This Row],[РРЦ с НДС]]*$N$1</f>
        <v>2070.5640000000003</v>
      </c>
      <c r="M1010" s="364">
        <f t="array" ref="M1010">Профильные_системы[[#This Row],["0" НДС]]-Профильные_системы[[#This Row],["0" НДС]]*$N$1</f>
        <v>1725.47</v>
      </c>
      <c r="Q1010">
        <f t="array" ref="Q1010">Профильные_системы[[#This Row],[РРЦ Без НДС]]-Профильные_системы[[#This Row],[РРЦ Без НДС]]*$U$1</f>
        <v>1971.96</v>
      </c>
      <c r="R1010">
        <f t="array" ref="R1010">Профильные_системы[[#This Row],[РРЦ с НДС]]-Профильные_системы[[#This Row],[РРЦ с НДС]]*$U$1</f>
        <v>2070.5640000000003</v>
      </c>
      <c r="S1010" s="1">
        <f t="array" ref="S1010">Профильные_системы[[#This Row],["0" НДС]]-Профильные_системы[[#This Row],["0" НДС]]*$U$1</f>
        <v>1725.47</v>
      </c>
    </row>
    <row r="1011" spans="1:19" x14ac:dyDescent="0.25">
      <c r="A1011" s="1" t="s">
        <v>628</v>
      </c>
      <c r="B1011" s="1" t="s">
        <v>3</v>
      </c>
      <c r="C1011" s="1" t="s">
        <v>629</v>
      </c>
      <c r="D1011">
        <v>695.94</v>
      </c>
      <c r="E1011">
        <v>730.74</v>
      </c>
      <c r="F1011">
        <v>608.95000000000005</v>
      </c>
      <c r="K1011" s="364">
        <f t="array" ref="K1011">Профильные_системы[[#This Row],[РРЦ Без НДС]]-Профильные_системы[[#This Row],[РРЦ Без НДС]]*$N$1</f>
        <v>695.94</v>
      </c>
      <c r="L1011" s="364">
        <f t="array" ref="L1011">Профильные_системы[[#This Row],[РРЦ с НДС]]-Профильные_системы[[#This Row],[РРЦ с НДС]]*$N$1</f>
        <v>730.74</v>
      </c>
      <c r="M1011" s="364">
        <f t="array" ref="M1011">Профильные_системы[[#This Row],["0" НДС]]-Профильные_системы[[#This Row],["0" НДС]]*$N$1</f>
        <v>608.95000000000005</v>
      </c>
      <c r="Q1011">
        <f t="array" ref="Q1011">Профильные_системы[[#This Row],[РРЦ Без НДС]]-Профильные_системы[[#This Row],[РРЦ Без НДС]]*$U$1</f>
        <v>695.94</v>
      </c>
      <c r="R1011">
        <f t="array" ref="R1011">Профильные_системы[[#This Row],[РРЦ с НДС]]-Профильные_системы[[#This Row],[РРЦ с НДС]]*$U$1</f>
        <v>730.74</v>
      </c>
      <c r="S1011" s="1">
        <f t="array" ref="S1011">Профильные_системы[[#This Row],["0" НДС]]-Профильные_системы[[#This Row],["0" НДС]]*$U$1</f>
        <v>608.95000000000005</v>
      </c>
    </row>
    <row r="1012" spans="1:19" x14ac:dyDescent="0.25">
      <c r="A1012" s="1" t="s">
        <v>634</v>
      </c>
      <c r="B1012" s="1" t="s">
        <v>3</v>
      </c>
      <c r="C1012" s="1" t="s">
        <v>635</v>
      </c>
      <c r="D1012">
        <v>429.5</v>
      </c>
      <c r="E1012">
        <v>450.97199999999998</v>
      </c>
      <c r="F1012">
        <v>375.81</v>
      </c>
      <c r="K1012" s="364">
        <f t="array" ref="K1012">Профильные_системы[[#This Row],[РРЦ Без НДС]]-Профильные_системы[[#This Row],[РРЦ Без НДС]]*$N$1</f>
        <v>429.5</v>
      </c>
      <c r="L1012" s="364">
        <f t="array" ref="L1012">Профильные_системы[[#This Row],[РРЦ с НДС]]-Профильные_системы[[#This Row],[РРЦ с НДС]]*$N$1</f>
        <v>450.97199999999998</v>
      </c>
      <c r="M1012" s="364">
        <f t="array" ref="M1012">Профильные_системы[[#This Row],["0" НДС]]-Профильные_системы[[#This Row],["0" НДС]]*$N$1</f>
        <v>375.81</v>
      </c>
      <c r="Q1012">
        <f t="array" ref="Q1012">Профильные_системы[[#This Row],[РРЦ Без НДС]]-Профильные_системы[[#This Row],[РРЦ Без НДС]]*$U$1</f>
        <v>429.5</v>
      </c>
      <c r="R1012">
        <f t="array" ref="R1012">Профильные_системы[[#This Row],[РРЦ с НДС]]-Профильные_системы[[#This Row],[РРЦ с НДС]]*$U$1</f>
        <v>450.97199999999998</v>
      </c>
      <c r="S1012" s="1">
        <f t="array" ref="S1012">Профильные_системы[[#This Row],["0" НДС]]-Профильные_системы[[#This Row],["0" НДС]]*$U$1</f>
        <v>375.81</v>
      </c>
    </row>
    <row r="1013" spans="1:19" x14ac:dyDescent="0.25">
      <c r="A1013" s="1" t="s">
        <v>636</v>
      </c>
      <c r="B1013" s="1" t="s">
        <v>3</v>
      </c>
      <c r="C1013" s="1" t="s">
        <v>637</v>
      </c>
      <c r="D1013">
        <v>357.95</v>
      </c>
      <c r="E1013">
        <v>375.85199999999998</v>
      </c>
      <c r="F1013">
        <v>313.20999999999998</v>
      </c>
      <c r="K1013" s="364">
        <f t="array" ref="K1013">Профильные_системы[[#This Row],[РРЦ Без НДС]]-Профильные_системы[[#This Row],[РРЦ Без НДС]]*$N$1</f>
        <v>357.95</v>
      </c>
      <c r="L1013" s="364">
        <f t="array" ref="L1013">Профильные_системы[[#This Row],[РРЦ с НДС]]-Профильные_системы[[#This Row],[РРЦ с НДС]]*$N$1</f>
        <v>375.85199999999998</v>
      </c>
      <c r="M1013" s="364">
        <f t="array" ref="M1013">Профильные_системы[[#This Row],["0" НДС]]-Профильные_системы[[#This Row],["0" НДС]]*$N$1</f>
        <v>313.20999999999998</v>
      </c>
      <c r="Q1013">
        <f t="array" ref="Q1013">Профильные_системы[[#This Row],[РРЦ Без НДС]]-Профильные_системы[[#This Row],[РРЦ Без НДС]]*$U$1</f>
        <v>357.95</v>
      </c>
      <c r="R1013">
        <f t="array" ref="R1013">Профильные_системы[[#This Row],[РРЦ с НДС]]-Профильные_системы[[#This Row],[РРЦ с НДС]]*$U$1</f>
        <v>375.85199999999998</v>
      </c>
      <c r="S1013" s="1">
        <f t="array" ref="S1013">Профильные_системы[[#This Row],["0" НДС]]-Профильные_системы[[#This Row],["0" НДС]]*$U$1</f>
        <v>313.20999999999998</v>
      </c>
    </row>
    <row r="1014" spans="1:19" x14ac:dyDescent="0.25">
      <c r="A1014" s="1" t="s">
        <v>667</v>
      </c>
      <c r="B1014" s="1" t="s">
        <v>574</v>
      </c>
      <c r="C1014" s="1" t="s">
        <v>1047</v>
      </c>
      <c r="D1014">
        <v>47.73</v>
      </c>
      <c r="E1014">
        <v>50.111999999999995</v>
      </c>
      <c r="F1014">
        <v>41.76</v>
      </c>
      <c r="K1014" s="364">
        <f t="array" ref="K1014">Профильные_системы[[#This Row],[РРЦ Без НДС]]-Профильные_системы[[#This Row],[РРЦ Без НДС]]*$N$1</f>
        <v>47.73</v>
      </c>
      <c r="L1014" s="364">
        <f t="array" ref="L1014">Профильные_системы[[#This Row],[РРЦ с НДС]]-Профильные_системы[[#This Row],[РРЦ с НДС]]*$N$1</f>
        <v>50.111999999999995</v>
      </c>
      <c r="M1014" s="364">
        <f t="array" ref="M1014">Профильные_системы[[#This Row],["0" НДС]]-Профильные_системы[[#This Row],["0" НДС]]*$N$1</f>
        <v>41.76</v>
      </c>
      <c r="Q1014">
        <f t="array" ref="Q1014">Профильные_системы[[#This Row],[РРЦ Без НДС]]-Профильные_системы[[#This Row],[РРЦ Без НДС]]*$U$1</f>
        <v>47.73</v>
      </c>
      <c r="R1014">
        <f t="array" ref="R1014">Профильные_системы[[#This Row],[РРЦ с НДС]]-Профильные_системы[[#This Row],[РРЦ с НДС]]*$U$1</f>
        <v>50.111999999999995</v>
      </c>
      <c r="S1014" s="1">
        <f t="array" ref="S1014">Профильные_системы[[#This Row],["0" НДС]]-Профильные_системы[[#This Row],["0" НДС]]*$U$1</f>
        <v>41.76</v>
      </c>
    </row>
    <row r="1015" spans="1:19" x14ac:dyDescent="0.25">
      <c r="A1015" s="1" t="s">
        <v>638</v>
      </c>
      <c r="B1015" s="1" t="s">
        <v>5</v>
      </c>
      <c r="C1015" s="1" t="s">
        <v>664</v>
      </c>
      <c r="D1015">
        <v>5622.48</v>
      </c>
      <c r="E1015">
        <v>5903.6040000000003</v>
      </c>
      <c r="F1015">
        <v>4919.67</v>
      </c>
      <c r="K1015" s="364">
        <f t="array" ref="K1015">Профильные_системы[[#This Row],[РРЦ Без НДС]]-Профильные_системы[[#This Row],[РРЦ Без НДС]]*$N$1</f>
        <v>5622.48</v>
      </c>
      <c r="L1015" s="364">
        <f t="array" ref="L1015">Профильные_системы[[#This Row],[РРЦ с НДС]]-Профильные_системы[[#This Row],[РРЦ с НДС]]*$N$1</f>
        <v>5903.6040000000003</v>
      </c>
      <c r="M1015" s="364">
        <f t="array" ref="M1015">Профильные_системы[[#This Row],["0" НДС]]-Профильные_системы[[#This Row],["0" НДС]]*$N$1</f>
        <v>4919.67</v>
      </c>
      <c r="Q1015">
        <f t="array" ref="Q1015">Профильные_системы[[#This Row],[РРЦ Без НДС]]-Профильные_системы[[#This Row],[РРЦ Без НДС]]*$U$1</f>
        <v>5622.48</v>
      </c>
      <c r="R1015">
        <f t="array" ref="R1015">Профильные_системы[[#This Row],[РРЦ с НДС]]-Профильные_системы[[#This Row],[РРЦ с НДС]]*$U$1</f>
        <v>5903.6040000000003</v>
      </c>
      <c r="S1015" s="1">
        <f t="array" ref="S1015">Профильные_системы[[#This Row],["0" НДС]]-Профильные_системы[[#This Row],["0" НДС]]*$U$1</f>
        <v>4919.67</v>
      </c>
    </row>
    <row r="1016" spans="1:19" x14ac:dyDescent="0.25">
      <c r="A1016" s="1" t="s">
        <v>650</v>
      </c>
      <c r="B1016" s="1" t="s">
        <v>5</v>
      </c>
      <c r="C1016" s="1" t="s">
        <v>655</v>
      </c>
      <c r="D1016">
        <v>2239.3000000000002</v>
      </c>
      <c r="E1016">
        <v>2351.268</v>
      </c>
      <c r="F1016">
        <v>1959.39</v>
      </c>
      <c r="K1016" s="364">
        <f t="array" ref="K1016">Профильные_системы[[#This Row],[РРЦ Без НДС]]-Профильные_системы[[#This Row],[РРЦ Без НДС]]*$N$1</f>
        <v>2239.3000000000002</v>
      </c>
      <c r="L1016" s="364">
        <f t="array" ref="L1016">Профильные_системы[[#This Row],[РРЦ с НДС]]-Профильные_системы[[#This Row],[РРЦ с НДС]]*$N$1</f>
        <v>2351.268</v>
      </c>
      <c r="M1016" s="364">
        <f t="array" ref="M1016">Профильные_системы[[#This Row],["0" НДС]]-Профильные_системы[[#This Row],["0" НДС]]*$N$1</f>
        <v>1959.39</v>
      </c>
      <c r="Q1016">
        <f t="array" ref="Q1016">Профильные_системы[[#This Row],[РРЦ Без НДС]]-Профильные_системы[[#This Row],[РРЦ Без НДС]]*$U$1</f>
        <v>2239.3000000000002</v>
      </c>
      <c r="R1016">
        <f t="array" ref="R1016">Профильные_системы[[#This Row],[РРЦ с НДС]]-Профильные_системы[[#This Row],[РРЦ с НДС]]*$U$1</f>
        <v>2351.268</v>
      </c>
      <c r="S1016" s="1">
        <f t="array" ref="S1016">Профильные_системы[[#This Row],["0" НДС]]-Профильные_системы[[#This Row],["0" НДС]]*$U$1</f>
        <v>1959.39</v>
      </c>
    </row>
    <row r="1017" spans="1:19" x14ac:dyDescent="0.25">
      <c r="A1017" s="1" t="s">
        <v>640</v>
      </c>
      <c r="B1017" s="1" t="s">
        <v>5</v>
      </c>
      <c r="C1017" s="1" t="s">
        <v>665</v>
      </c>
      <c r="D1017">
        <v>2146.2399999999998</v>
      </c>
      <c r="E1017">
        <v>2253.5520000000001</v>
      </c>
      <c r="F1017">
        <v>1877.96</v>
      </c>
      <c r="K1017" s="364">
        <f t="array" ref="K1017">Профильные_системы[[#This Row],[РРЦ Без НДС]]-Профильные_системы[[#This Row],[РРЦ Без НДС]]*$N$1</f>
        <v>2146.2399999999998</v>
      </c>
      <c r="L1017" s="364">
        <f t="array" ref="L1017">Профильные_системы[[#This Row],[РРЦ с НДС]]-Профильные_системы[[#This Row],[РРЦ с НДС]]*$N$1</f>
        <v>2253.5520000000001</v>
      </c>
      <c r="M1017" s="364">
        <f t="array" ref="M1017">Профильные_системы[[#This Row],["0" НДС]]-Профильные_системы[[#This Row],["0" НДС]]*$N$1</f>
        <v>1877.96</v>
      </c>
      <c r="Q1017">
        <f t="array" ref="Q1017">Профильные_системы[[#This Row],[РРЦ Без НДС]]-Профильные_системы[[#This Row],[РРЦ Без НДС]]*$U$1</f>
        <v>2146.2399999999998</v>
      </c>
      <c r="R1017">
        <f t="array" ref="R1017">Профильные_системы[[#This Row],[РРЦ с НДС]]-Профильные_системы[[#This Row],[РРЦ с НДС]]*$U$1</f>
        <v>2253.5520000000001</v>
      </c>
      <c r="S1017" s="1">
        <f t="array" ref="S1017">Профильные_системы[[#This Row],["0" НДС]]-Профильные_системы[[#This Row],["0" НДС]]*$U$1</f>
        <v>1877.96</v>
      </c>
    </row>
    <row r="1018" spans="1:19" x14ac:dyDescent="0.25">
      <c r="A1018" s="1" t="s">
        <v>626</v>
      </c>
      <c r="B1018" s="1" t="s">
        <v>5</v>
      </c>
      <c r="C1018" s="1" t="s">
        <v>1405</v>
      </c>
      <c r="D1018">
        <v>1435.05</v>
      </c>
      <c r="E1018">
        <v>1506.8040000000001</v>
      </c>
      <c r="F1018">
        <v>1255.67</v>
      </c>
      <c r="K1018" s="364">
        <f t="array" ref="K1018">Профильные_системы[[#This Row],[РРЦ Без НДС]]-Профильные_системы[[#This Row],[РРЦ Без НДС]]*$N$1</f>
        <v>1435.05</v>
      </c>
      <c r="L1018" s="364">
        <f t="array" ref="L1018">Профильные_системы[[#This Row],[РРЦ с НДС]]-Профильные_системы[[#This Row],[РРЦ с НДС]]*$N$1</f>
        <v>1506.8040000000001</v>
      </c>
      <c r="M1018" s="364">
        <f t="array" ref="M1018">Профильные_системы[[#This Row],["0" НДС]]-Профильные_системы[[#This Row],["0" НДС]]*$N$1</f>
        <v>1255.67</v>
      </c>
      <c r="Q1018">
        <f t="array" ref="Q1018">Профильные_системы[[#This Row],[РРЦ Без НДС]]-Профильные_системы[[#This Row],[РРЦ Без НДС]]*$U$1</f>
        <v>1435.05</v>
      </c>
      <c r="R1018">
        <f t="array" ref="R1018">Профильные_системы[[#This Row],[РРЦ с НДС]]-Профильные_системы[[#This Row],[РРЦ с НДС]]*$U$1</f>
        <v>1506.8040000000001</v>
      </c>
      <c r="S1018" s="1">
        <f t="array" ref="S1018">Профильные_системы[[#This Row],["0" НДС]]-Профильные_системы[[#This Row],["0" НДС]]*$U$1</f>
        <v>1255.67</v>
      </c>
    </row>
    <row r="1019" spans="1:19" x14ac:dyDescent="0.25">
      <c r="A1019" s="1" t="s">
        <v>646</v>
      </c>
      <c r="B1019" s="1" t="s">
        <v>5</v>
      </c>
      <c r="C1019" s="1" t="s">
        <v>662</v>
      </c>
      <c r="D1019">
        <v>26.24</v>
      </c>
      <c r="E1019">
        <v>27.552</v>
      </c>
      <c r="F1019">
        <v>22.96</v>
      </c>
      <c r="K1019" s="364">
        <f t="array" ref="K1019">Профильные_системы[[#This Row],[РРЦ Без НДС]]-Профильные_системы[[#This Row],[РРЦ Без НДС]]*$N$1</f>
        <v>26.24</v>
      </c>
      <c r="L1019" s="364">
        <f t="array" ref="L1019">Профильные_системы[[#This Row],[РРЦ с НДС]]-Профильные_системы[[#This Row],[РРЦ с НДС]]*$N$1</f>
        <v>27.552</v>
      </c>
      <c r="M1019" s="364">
        <f t="array" ref="M1019">Профильные_системы[[#This Row],["0" НДС]]-Профильные_системы[[#This Row],["0" НДС]]*$N$1</f>
        <v>22.96</v>
      </c>
      <c r="Q1019">
        <f t="array" ref="Q1019">Профильные_системы[[#This Row],[РРЦ Без НДС]]-Профильные_системы[[#This Row],[РРЦ Без НДС]]*$U$1</f>
        <v>26.24</v>
      </c>
      <c r="R1019">
        <f t="array" ref="R1019">Профильные_системы[[#This Row],[РРЦ с НДС]]-Профильные_системы[[#This Row],[РРЦ с НДС]]*$U$1</f>
        <v>27.552</v>
      </c>
      <c r="S1019" s="1">
        <f t="array" ref="S1019">Профильные_системы[[#This Row],["0" НДС]]-Профильные_системы[[#This Row],["0" НДС]]*$U$1</f>
        <v>22.96</v>
      </c>
    </row>
    <row r="1020" spans="1:19" x14ac:dyDescent="0.25">
      <c r="A1020" s="1" t="s">
        <v>652</v>
      </c>
      <c r="B1020" s="1" t="s">
        <v>5</v>
      </c>
      <c r="C1020" s="1" t="s">
        <v>660</v>
      </c>
      <c r="D1020">
        <v>310.19</v>
      </c>
      <c r="E1020">
        <v>325.70400000000001</v>
      </c>
      <c r="F1020">
        <v>271.42</v>
      </c>
      <c r="K1020" s="364">
        <f t="array" ref="K1020">Профильные_системы[[#This Row],[РРЦ Без НДС]]-Профильные_системы[[#This Row],[РРЦ Без НДС]]*$N$1</f>
        <v>310.19</v>
      </c>
      <c r="L1020" s="364">
        <f t="array" ref="L1020">Профильные_системы[[#This Row],[РРЦ с НДС]]-Профильные_системы[[#This Row],[РРЦ с НДС]]*$N$1</f>
        <v>325.70400000000001</v>
      </c>
      <c r="M1020" s="364">
        <f t="array" ref="M1020">Профильные_системы[[#This Row],["0" НДС]]-Профильные_системы[[#This Row],["0" НДС]]*$N$1</f>
        <v>271.42</v>
      </c>
      <c r="Q1020">
        <f t="array" ref="Q1020">Профильные_системы[[#This Row],[РРЦ Без НДС]]-Профильные_системы[[#This Row],[РРЦ Без НДС]]*$U$1</f>
        <v>310.19</v>
      </c>
      <c r="R1020">
        <f t="array" ref="R1020">Профильные_системы[[#This Row],[РРЦ с НДС]]-Профильные_системы[[#This Row],[РРЦ с НДС]]*$U$1</f>
        <v>325.70400000000001</v>
      </c>
      <c r="S1020" s="1">
        <f t="array" ref="S1020">Профильные_системы[[#This Row],["0" НДС]]-Профильные_системы[[#This Row],["0" НДС]]*$U$1</f>
        <v>271.42</v>
      </c>
    </row>
    <row r="1021" spans="1:19" x14ac:dyDescent="0.25">
      <c r="A1021" s="1" t="s">
        <v>648</v>
      </c>
      <c r="B1021" s="1" t="s">
        <v>5</v>
      </c>
      <c r="C1021" s="1" t="s">
        <v>658</v>
      </c>
      <c r="D1021">
        <v>39.36</v>
      </c>
      <c r="E1021">
        <v>41.327999999999996</v>
      </c>
      <c r="F1021">
        <v>34.44</v>
      </c>
      <c r="K1021" s="364">
        <f t="array" ref="K1021">Профильные_системы[[#This Row],[РРЦ Без НДС]]-Профильные_системы[[#This Row],[РРЦ Без НДС]]*$N$1</f>
        <v>39.36</v>
      </c>
      <c r="L1021" s="364">
        <f t="array" ref="L1021">Профильные_системы[[#This Row],[РРЦ с НДС]]-Профильные_системы[[#This Row],[РРЦ с НДС]]*$N$1</f>
        <v>41.327999999999996</v>
      </c>
      <c r="M1021" s="364">
        <f t="array" ref="M1021">Профильные_системы[[#This Row],["0" НДС]]-Профильные_системы[[#This Row],["0" НДС]]*$N$1</f>
        <v>34.44</v>
      </c>
      <c r="Q1021">
        <f t="array" ref="Q1021">Профильные_системы[[#This Row],[РРЦ Без НДС]]-Профильные_системы[[#This Row],[РРЦ Без НДС]]*$U$1</f>
        <v>39.36</v>
      </c>
      <c r="R1021">
        <f t="array" ref="R1021">Профильные_системы[[#This Row],[РРЦ с НДС]]-Профильные_системы[[#This Row],[РРЦ с НДС]]*$U$1</f>
        <v>41.327999999999996</v>
      </c>
      <c r="S1021" s="1">
        <f t="array" ref="S1021">Профильные_системы[[#This Row],["0" НДС]]-Профильные_системы[[#This Row],["0" НДС]]*$U$1</f>
        <v>34.44</v>
      </c>
    </row>
    <row r="1022" spans="1:19" x14ac:dyDescent="0.25">
      <c r="A1022" s="1" t="s">
        <v>642</v>
      </c>
      <c r="B1022" s="1" t="s">
        <v>5</v>
      </c>
      <c r="C1022" s="1" t="s">
        <v>654</v>
      </c>
      <c r="D1022">
        <v>357.95</v>
      </c>
      <c r="E1022">
        <v>375.85199999999998</v>
      </c>
      <c r="F1022">
        <v>313.20999999999998</v>
      </c>
      <c r="K1022" s="364">
        <f t="array" ref="K1022">Профильные_системы[[#This Row],[РРЦ Без НДС]]-Профильные_системы[[#This Row],[РРЦ Без НДС]]*$N$1</f>
        <v>357.95</v>
      </c>
      <c r="L1022" s="364">
        <f t="array" ref="L1022">Профильные_системы[[#This Row],[РРЦ с НДС]]-Профильные_системы[[#This Row],[РРЦ с НДС]]*$N$1</f>
        <v>375.85199999999998</v>
      </c>
      <c r="M1022" s="364">
        <f t="array" ref="M1022">Профильные_системы[[#This Row],["0" НДС]]-Профильные_системы[[#This Row],["0" НДС]]*$N$1</f>
        <v>313.20999999999998</v>
      </c>
      <c r="Q1022">
        <f t="array" ref="Q1022">Профильные_системы[[#This Row],[РРЦ Без НДС]]-Профильные_системы[[#This Row],[РРЦ Без НДС]]*$U$1</f>
        <v>357.95</v>
      </c>
      <c r="R1022">
        <f t="array" ref="R1022">Профильные_системы[[#This Row],[РРЦ с НДС]]-Профильные_системы[[#This Row],[РРЦ с НДС]]*$U$1</f>
        <v>375.85199999999998</v>
      </c>
      <c r="S1022" s="1">
        <f t="array" ref="S1022">Профильные_системы[[#This Row],["0" НДС]]-Профильные_системы[[#This Row],["0" НДС]]*$U$1</f>
        <v>313.20999999999998</v>
      </c>
    </row>
    <row r="1023" spans="1:19" x14ac:dyDescent="0.25">
      <c r="A1023" s="1" t="s">
        <v>632</v>
      </c>
      <c r="B1023" s="1" t="s">
        <v>5</v>
      </c>
      <c r="C1023" s="1" t="s">
        <v>659</v>
      </c>
      <c r="D1023">
        <v>580.04</v>
      </c>
      <c r="E1023">
        <v>609.048</v>
      </c>
      <c r="F1023">
        <v>507.54</v>
      </c>
      <c r="K1023" s="364">
        <f t="array" ref="K1023">Профильные_системы[[#This Row],[РРЦ Без НДС]]-Профильные_системы[[#This Row],[РРЦ Без НДС]]*$N$1</f>
        <v>580.04</v>
      </c>
      <c r="L1023" s="364">
        <f t="array" ref="L1023">Профильные_системы[[#This Row],[РРЦ с НДС]]-Профильные_системы[[#This Row],[РРЦ с НДС]]*$N$1</f>
        <v>609.048</v>
      </c>
      <c r="M1023" s="364">
        <f t="array" ref="M1023">Профильные_системы[[#This Row],["0" НДС]]-Профильные_системы[[#This Row],["0" НДС]]*$N$1</f>
        <v>507.54</v>
      </c>
      <c r="Q1023">
        <f t="array" ref="Q1023">Профильные_системы[[#This Row],[РРЦ Без НДС]]-Профильные_системы[[#This Row],[РРЦ Без НДС]]*$U$1</f>
        <v>580.04</v>
      </c>
      <c r="R1023">
        <f t="array" ref="R1023">Профильные_системы[[#This Row],[РРЦ с НДС]]-Профильные_системы[[#This Row],[РРЦ с НДС]]*$U$1</f>
        <v>609.048</v>
      </c>
      <c r="S1023" s="1">
        <f t="array" ref="S1023">Профильные_системы[[#This Row],["0" НДС]]-Профильные_системы[[#This Row],["0" НДС]]*$U$1</f>
        <v>507.54</v>
      </c>
    </row>
    <row r="1024" spans="1:19" x14ac:dyDescent="0.25">
      <c r="A1024" s="1" t="s">
        <v>630</v>
      </c>
      <c r="B1024" s="1" t="s">
        <v>5</v>
      </c>
      <c r="C1024" s="1" t="s">
        <v>663</v>
      </c>
      <c r="D1024">
        <v>338.55</v>
      </c>
      <c r="E1024">
        <v>355.476</v>
      </c>
      <c r="F1024">
        <v>296.23</v>
      </c>
      <c r="K1024" s="364">
        <f t="array" ref="K1024">Профильные_системы[[#This Row],[РРЦ Без НДС]]-Профильные_системы[[#This Row],[РРЦ Без НДС]]*$N$1</f>
        <v>338.55</v>
      </c>
      <c r="L1024" s="364">
        <f t="array" ref="L1024">Профильные_системы[[#This Row],[РРЦ с НДС]]-Профильные_системы[[#This Row],[РРЦ с НДС]]*$N$1</f>
        <v>355.476</v>
      </c>
      <c r="M1024" s="364">
        <f t="array" ref="M1024">Профильные_системы[[#This Row],["0" НДС]]-Профильные_системы[[#This Row],["0" НДС]]*$N$1</f>
        <v>296.23</v>
      </c>
      <c r="Q1024">
        <f t="array" ref="Q1024">Профильные_системы[[#This Row],[РРЦ Без НДС]]-Профильные_системы[[#This Row],[РРЦ Без НДС]]*$U$1</f>
        <v>338.55</v>
      </c>
      <c r="R1024">
        <f t="array" ref="R1024">Профильные_системы[[#This Row],[РРЦ с НДС]]-Профильные_системы[[#This Row],[РРЦ с НДС]]*$U$1</f>
        <v>355.476</v>
      </c>
      <c r="S1024" s="1">
        <f t="array" ref="S1024">Профильные_системы[[#This Row],["0" НДС]]-Профильные_системы[[#This Row],["0" НДС]]*$U$1</f>
        <v>296.23</v>
      </c>
    </row>
    <row r="1025" spans="1:19" x14ac:dyDescent="0.25">
      <c r="A1025" s="1" t="s">
        <v>644</v>
      </c>
      <c r="B1025" s="1" t="s">
        <v>5</v>
      </c>
      <c r="C1025" s="1" t="s">
        <v>661</v>
      </c>
      <c r="D1025">
        <v>1971.96</v>
      </c>
      <c r="E1025">
        <v>2070.5640000000003</v>
      </c>
      <c r="F1025">
        <v>1725.47</v>
      </c>
      <c r="K1025" s="364">
        <f t="array" ref="K1025">Профильные_системы[[#This Row],[РРЦ Без НДС]]-Профильные_системы[[#This Row],[РРЦ Без НДС]]*$N$1</f>
        <v>1971.96</v>
      </c>
      <c r="L1025" s="364">
        <f t="array" ref="L1025">Профильные_системы[[#This Row],[РРЦ с НДС]]-Профильные_системы[[#This Row],[РРЦ с НДС]]*$N$1</f>
        <v>2070.5640000000003</v>
      </c>
      <c r="M1025" s="364">
        <f t="array" ref="M1025">Профильные_системы[[#This Row],["0" НДС]]-Профильные_системы[[#This Row],["0" НДС]]*$N$1</f>
        <v>1725.47</v>
      </c>
      <c r="Q1025">
        <f t="array" ref="Q1025">Профильные_системы[[#This Row],[РРЦ Без НДС]]-Профильные_системы[[#This Row],[РРЦ Без НДС]]*$U$1</f>
        <v>1971.96</v>
      </c>
      <c r="R1025">
        <f t="array" ref="R1025">Профильные_системы[[#This Row],[РРЦ с НДС]]-Профильные_системы[[#This Row],[РРЦ с НДС]]*$U$1</f>
        <v>2070.5640000000003</v>
      </c>
      <c r="S1025" s="1">
        <f t="array" ref="S1025">Профильные_системы[[#This Row],["0" НДС]]-Профильные_системы[[#This Row],["0" НДС]]*$U$1</f>
        <v>1725.47</v>
      </c>
    </row>
    <row r="1026" spans="1:19" x14ac:dyDescent="0.25">
      <c r="A1026" s="1" t="s">
        <v>628</v>
      </c>
      <c r="B1026" s="1" t="s">
        <v>5</v>
      </c>
      <c r="C1026" s="1" t="s">
        <v>666</v>
      </c>
      <c r="D1026">
        <v>695.87</v>
      </c>
      <c r="E1026">
        <v>730.66800000000001</v>
      </c>
      <c r="F1026">
        <v>608.89</v>
      </c>
      <c r="K1026" s="364">
        <f t="array" ref="K1026">Профильные_системы[[#This Row],[РРЦ Без НДС]]-Профильные_системы[[#This Row],[РРЦ Без НДС]]*$N$1</f>
        <v>695.87</v>
      </c>
      <c r="L1026" s="364">
        <f t="array" ref="L1026">Профильные_системы[[#This Row],[РРЦ с НДС]]-Профильные_системы[[#This Row],[РРЦ с НДС]]*$N$1</f>
        <v>730.66800000000001</v>
      </c>
      <c r="M1026" s="364">
        <f t="array" ref="M1026">Профильные_системы[[#This Row],["0" НДС]]-Профильные_системы[[#This Row],["0" НДС]]*$N$1</f>
        <v>608.89</v>
      </c>
      <c r="Q1026">
        <f t="array" ref="Q1026">Профильные_системы[[#This Row],[РРЦ Без НДС]]-Профильные_системы[[#This Row],[РРЦ Без НДС]]*$U$1</f>
        <v>695.87</v>
      </c>
      <c r="R1026">
        <f t="array" ref="R1026">Профильные_системы[[#This Row],[РРЦ с НДС]]-Профильные_системы[[#This Row],[РРЦ с НДС]]*$U$1</f>
        <v>730.66800000000001</v>
      </c>
      <c r="S1026" s="1">
        <f t="array" ref="S1026">Профильные_системы[[#This Row],["0" НДС]]-Профильные_системы[[#This Row],["0" НДС]]*$U$1</f>
        <v>608.89</v>
      </c>
    </row>
    <row r="1027" spans="1:19" x14ac:dyDescent="0.25">
      <c r="A1027" s="1" t="s">
        <v>634</v>
      </c>
      <c r="B1027" s="1" t="s">
        <v>5</v>
      </c>
      <c r="C1027" s="1" t="s">
        <v>656</v>
      </c>
      <c r="D1027">
        <v>429.5</v>
      </c>
      <c r="E1027">
        <v>450.97199999999998</v>
      </c>
      <c r="F1027">
        <v>375.81</v>
      </c>
      <c r="K1027" s="364">
        <f t="array" ref="K1027">Профильные_системы[[#This Row],[РРЦ Без НДС]]-Профильные_системы[[#This Row],[РРЦ Без НДС]]*$N$1</f>
        <v>429.5</v>
      </c>
      <c r="L1027" s="364">
        <f t="array" ref="L1027">Профильные_системы[[#This Row],[РРЦ с НДС]]-Профильные_системы[[#This Row],[РРЦ с НДС]]*$N$1</f>
        <v>450.97199999999998</v>
      </c>
      <c r="M1027" s="364">
        <f t="array" ref="M1027">Профильные_системы[[#This Row],["0" НДС]]-Профильные_системы[[#This Row],["0" НДС]]*$N$1</f>
        <v>375.81</v>
      </c>
      <c r="Q1027">
        <f t="array" ref="Q1027">Профильные_системы[[#This Row],[РРЦ Без НДС]]-Профильные_системы[[#This Row],[РРЦ Без НДС]]*$U$1</f>
        <v>429.5</v>
      </c>
      <c r="R1027">
        <f t="array" ref="R1027">Профильные_системы[[#This Row],[РРЦ с НДС]]-Профильные_системы[[#This Row],[РРЦ с НДС]]*$U$1</f>
        <v>450.97199999999998</v>
      </c>
      <c r="S1027" s="1">
        <f t="array" ref="S1027">Профильные_системы[[#This Row],["0" НДС]]-Профильные_системы[[#This Row],["0" НДС]]*$U$1</f>
        <v>375.81</v>
      </c>
    </row>
    <row r="1028" spans="1:19" x14ac:dyDescent="0.25">
      <c r="A1028" s="1" t="s">
        <v>636</v>
      </c>
      <c r="B1028" s="1" t="s">
        <v>5</v>
      </c>
      <c r="C1028" s="1" t="s">
        <v>657</v>
      </c>
      <c r="D1028">
        <v>357.95</v>
      </c>
      <c r="E1028">
        <v>375.85199999999998</v>
      </c>
      <c r="F1028">
        <v>313.20999999999998</v>
      </c>
      <c r="K1028" s="364">
        <f t="array" ref="K1028">Профильные_системы[[#This Row],[РРЦ Без НДС]]-Профильные_системы[[#This Row],[РРЦ Без НДС]]*$N$1</f>
        <v>357.95</v>
      </c>
      <c r="L1028" s="364">
        <f t="array" ref="L1028">Профильные_системы[[#This Row],[РРЦ с НДС]]-Профильные_системы[[#This Row],[РРЦ с НДС]]*$N$1</f>
        <v>375.85199999999998</v>
      </c>
      <c r="M1028" s="364">
        <f t="array" ref="M1028">Профильные_системы[[#This Row],["0" НДС]]-Профильные_системы[[#This Row],["0" НДС]]*$N$1</f>
        <v>313.20999999999998</v>
      </c>
      <c r="Q1028">
        <f t="array" ref="Q1028">Профильные_системы[[#This Row],[РРЦ Без НДС]]-Профильные_системы[[#This Row],[РРЦ Без НДС]]*$U$1</f>
        <v>357.95</v>
      </c>
      <c r="R1028">
        <f t="array" ref="R1028">Профильные_системы[[#This Row],[РРЦ с НДС]]-Профильные_системы[[#This Row],[РРЦ с НДС]]*$U$1</f>
        <v>375.85199999999998</v>
      </c>
      <c r="S1028" s="1">
        <f t="array" ref="S1028">Профильные_системы[[#This Row],["0" НДС]]-Профильные_системы[[#This Row],["0" НДС]]*$U$1</f>
        <v>313.20999999999998</v>
      </c>
    </row>
    <row r="1029" spans="1:19" x14ac:dyDescent="0.25">
      <c r="A1029" s="1" t="s">
        <v>1755</v>
      </c>
      <c r="B1029" s="1" t="s">
        <v>336</v>
      </c>
      <c r="C1029" s="1" t="s">
        <v>1744</v>
      </c>
      <c r="D1029">
        <v>62.4</v>
      </c>
      <c r="E1029">
        <v>65.52000000000001</v>
      </c>
      <c r="F1029">
        <v>54.6</v>
      </c>
      <c r="K1029" s="364">
        <f t="array" ref="K1029">Профильные_системы[[#This Row],[РРЦ Без НДС]]-Профильные_системы[[#This Row],[РРЦ Без НДС]]*$N$1</f>
        <v>62.4</v>
      </c>
      <c r="L1029" s="364">
        <f t="array" ref="L1029">Профильные_системы[[#This Row],[РРЦ с НДС]]-Профильные_системы[[#This Row],[РРЦ с НДС]]*$N$1</f>
        <v>65.52000000000001</v>
      </c>
      <c r="M1029" s="364">
        <f t="array" ref="M1029">Профильные_системы[[#This Row],["0" НДС]]-Профильные_системы[[#This Row],["0" НДС]]*$N$1</f>
        <v>54.6</v>
      </c>
      <c r="Q1029">
        <f t="array" ref="Q1029">Профильные_системы[[#This Row],[РРЦ Без НДС]]-Профильные_системы[[#This Row],[РРЦ Без НДС]]*$U$1</f>
        <v>62.4</v>
      </c>
      <c r="R1029">
        <f t="array" ref="R1029">Профильные_системы[[#This Row],[РРЦ с НДС]]-Профильные_системы[[#This Row],[РРЦ с НДС]]*$U$1</f>
        <v>65.52000000000001</v>
      </c>
      <c r="S1029" s="1">
        <f t="array" ref="S1029">Профильные_системы[[#This Row],["0" НДС]]-Профильные_системы[[#This Row],["0" НДС]]*$U$1</f>
        <v>54.6</v>
      </c>
    </row>
    <row r="1030" spans="1:19" x14ac:dyDescent="0.25">
      <c r="A1030" s="1" t="s">
        <v>1099</v>
      </c>
      <c r="B1030" s="1" t="s">
        <v>3</v>
      </c>
      <c r="C1030" s="1" t="s">
        <v>1113</v>
      </c>
      <c r="D1030">
        <v>1075.4000000000001</v>
      </c>
      <c r="E1030">
        <v>1129.1759999999999</v>
      </c>
      <c r="F1030">
        <v>940.98</v>
      </c>
      <c r="K1030" s="364">
        <f t="array" ref="K1030">Профильные_системы[[#This Row],[РРЦ Без НДС]]-Профильные_системы[[#This Row],[РРЦ Без НДС]]*$N$1</f>
        <v>1075.4000000000001</v>
      </c>
      <c r="L1030" s="364">
        <f t="array" ref="L1030">Профильные_системы[[#This Row],[РРЦ с НДС]]-Профильные_системы[[#This Row],[РРЦ с НДС]]*$N$1</f>
        <v>1129.1759999999999</v>
      </c>
      <c r="M1030" s="364">
        <f t="array" ref="M1030">Профильные_системы[[#This Row],["0" НДС]]-Профильные_системы[[#This Row],["0" НДС]]*$N$1</f>
        <v>940.98</v>
      </c>
      <c r="Q1030">
        <f t="array" ref="Q1030">Профильные_системы[[#This Row],[РРЦ Без НДС]]-Профильные_системы[[#This Row],[РРЦ Без НДС]]*$U$1</f>
        <v>1075.4000000000001</v>
      </c>
      <c r="R1030">
        <f t="array" ref="R1030">Профильные_системы[[#This Row],[РРЦ с НДС]]-Профильные_системы[[#This Row],[РРЦ с НДС]]*$U$1</f>
        <v>1129.1759999999999</v>
      </c>
      <c r="S1030" s="1">
        <f t="array" ref="S1030">Профильные_системы[[#This Row],["0" НДС]]-Профильные_системы[[#This Row],["0" НДС]]*$U$1</f>
        <v>940.98</v>
      </c>
    </row>
    <row r="1031" spans="1:19" x14ac:dyDescent="0.25">
      <c r="A1031" s="1" t="s">
        <v>1100</v>
      </c>
      <c r="B1031" s="1" t="s">
        <v>3</v>
      </c>
      <c r="C1031" s="1" t="s">
        <v>1114</v>
      </c>
      <c r="D1031">
        <v>975.84</v>
      </c>
      <c r="E1031">
        <v>1024.6320000000001</v>
      </c>
      <c r="F1031">
        <v>853.86</v>
      </c>
      <c r="K1031" s="364">
        <f t="array" ref="K1031">Профильные_системы[[#This Row],[РРЦ Без НДС]]-Профильные_системы[[#This Row],[РРЦ Без НДС]]*$N$1</f>
        <v>975.84</v>
      </c>
      <c r="L1031" s="364">
        <f t="array" ref="L1031">Профильные_системы[[#This Row],[РРЦ с НДС]]-Профильные_системы[[#This Row],[РРЦ с НДС]]*$N$1</f>
        <v>1024.6320000000001</v>
      </c>
      <c r="M1031" s="364">
        <f t="array" ref="M1031">Профильные_системы[[#This Row],["0" НДС]]-Профильные_системы[[#This Row],["0" НДС]]*$N$1</f>
        <v>853.86</v>
      </c>
      <c r="Q1031">
        <f t="array" ref="Q1031">Профильные_системы[[#This Row],[РРЦ Без НДС]]-Профильные_системы[[#This Row],[РРЦ Без НДС]]*$U$1</f>
        <v>975.84</v>
      </c>
      <c r="R1031">
        <f t="array" ref="R1031">Профильные_системы[[#This Row],[РРЦ с НДС]]-Профильные_системы[[#This Row],[РРЦ с НДС]]*$U$1</f>
        <v>1024.6320000000001</v>
      </c>
      <c r="S1031" s="1">
        <f t="array" ref="S1031">Профильные_системы[[#This Row],["0" НДС]]-Профильные_системы[[#This Row],["0" НДС]]*$U$1</f>
        <v>853.86</v>
      </c>
    </row>
    <row r="1032" spans="1:19" x14ac:dyDescent="0.25">
      <c r="A1032" s="1" t="s">
        <v>1102</v>
      </c>
      <c r="B1032" s="1" t="s">
        <v>3</v>
      </c>
      <c r="C1032" s="1" t="s">
        <v>1115</v>
      </c>
      <c r="D1032">
        <v>2060.36</v>
      </c>
      <c r="E1032">
        <v>2163.384</v>
      </c>
      <c r="F1032">
        <v>1802.82</v>
      </c>
      <c r="K1032" s="364">
        <f t="array" ref="K1032">Профильные_системы[[#This Row],[РРЦ Без НДС]]-Профильные_системы[[#This Row],[РРЦ Без НДС]]*$N$1</f>
        <v>2060.36</v>
      </c>
      <c r="L1032" s="364">
        <f t="array" ref="L1032">Профильные_системы[[#This Row],[РРЦ с НДС]]-Профильные_системы[[#This Row],[РРЦ с НДС]]*$N$1</f>
        <v>2163.384</v>
      </c>
      <c r="M1032" s="364">
        <f t="array" ref="M1032">Профильные_системы[[#This Row],["0" НДС]]-Профильные_системы[[#This Row],["0" НДС]]*$N$1</f>
        <v>1802.82</v>
      </c>
      <c r="Q1032">
        <f t="array" ref="Q1032">Профильные_системы[[#This Row],[РРЦ Без НДС]]-Профильные_системы[[#This Row],[РРЦ Без НДС]]*$U$1</f>
        <v>2060.36</v>
      </c>
      <c r="R1032">
        <f t="array" ref="R1032">Профильные_системы[[#This Row],[РРЦ с НДС]]-Профильные_системы[[#This Row],[РРЦ с НДС]]*$U$1</f>
        <v>2163.384</v>
      </c>
      <c r="S1032" s="1">
        <f t="array" ref="S1032">Профильные_системы[[#This Row],["0" НДС]]-Профильные_системы[[#This Row],["0" НДС]]*$U$1</f>
        <v>1802.82</v>
      </c>
    </row>
    <row r="1033" spans="1:19" x14ac:dyDescent="0.25">
      <c r="A1033" s="1" t="s">
        <v>1103</v>
      </c>
      <c r="B1033" s="1" t="s">
        <v>3</v>
      </c>
      <c r="C1033" s="1" t="s">
        <v>1116</v>
      </c>
      <c r="D1033">
        <v>867.65</v>
      </c>
      <c r="E1033">
        <v>911.02800000000002</v>
      </c>
      <c r="F1033">
        <v>759.19</v>
      </c>
      <c r="K1033" s="364">
        <f t="array" ref="K1033">Профильные_системы[[#This Row],[РРЦ Без НДС]]-Профильные_системы[[#This Row],[РРЦ Без НДС]]*$N$1</f>
        <v>867.65</v>
      </c>
      <c r="L1033" s="364">
        <f t="array" ref="L1033">Профильные_системы[[#This Row],[РРЦ с НДС]]-Профильные_системы[[#This Row],[РРЦ с НДС]]*$N$1</f>
        <v>911.02800000000002</v>
      </c>
      <c r="M1033" s="364">
        <f t="array" ref="M1033">Профильные_системы[[#This Row],["0" НДС]]-Профильные_системы[[#This Row],["0" НДС]]*$N$1</f>
        <v>759.19</v>
      </c>
      <c r="Q1033">
        <f t="array" ref="Q1033">Профильные_системы[[#This Row],[РРЦ Без НДС]]-Профильные_системы[[#This Row],[РРЦ Без НДС]]*$U$1</f>
        <v>867.65</v>
      </c>
      <c r="R1033">
        <f t="array" ref="R1033">Профильные_системы[[#This Row],[РРЦ с НДС]]-Профильные_системы[[#This Row],[РРЦ с НДС]]*$U$1</f>
        <v>911.02800000000002</v>
      </c>
      <c r="S1033" s="1">
        <f t="array" ref="S1033">Профильные_системы[[#This Row],["0" НДС]]-Профильные_системы[[#This Row],["0" НДС]]*$U$1</f>
        <v>759.19</v>
      </c>
    </row>
    <row r="1034" spans="1:19" x14ac:dyDescent="0.25">
      <c r="A1034" s="1" t="s">
        <v>1104</v>
      </c>
      <c r="B1034" s="1" t="s">
        <v>3</v>
      </c>
      <c r="C1034" s="1" t="s">
        <v>1117</v>
      </c>
      <c r="D1034">
        <v>758.89</v>
      </c>
      <c r="E1034">
        <v>796.83600000000001</v>
      </c>
      <c r="F1034">
        <v>664.03</v>
      </c>
      <c r="K1034" s="364">
        <f t="array" ref="K1034">Профильные_системы[[#This Row],[РРЦ Без НДС]]-Профильные_системы[[#This Row],[РРЦ Без НДС]]*$N$1</f>
        <v>758.89</v>
      </c>
      <c r="L1034" s="364">
        <f t="array" ref="L1034">Профильные_системы[[#This Row],[РРЦ с НДС]]-Профильные_системы[[#This Row],[РРЦ с НДС]]*$N$1</f>
        <v>796.83600000000001</v>
      </c>
      <c r="M1034" s="364">
        <f t="array" ref="M1034">Профильные_системы[[#This Row],["0" НДС]]-Профильные_системы[[#This Row],["0" НДС]]*$N$1</f>
        <v>664.03</v>
      </c>
      <c r="Q1034">
        <f t="array" ref="Q1034">Профильные_системы[[#This Row],[РРЦ Без НДС]]-Профильные_системы[[#This Row],[РРЦ Без НДС]]*$U$1</f>
        <v>758.89</v>
      </c>
      <c r="R1034">
        <f t="array" ref="R1034">Профильные_системы[[#This Row],[РРЦ с НДС]]-Профильные_системы[[#This Row],[РРЦ с НДС]]*$U$1</f>
        <v>796.83600000000001</v>
      </c>
      <c r="S1034" s="1">
        <f t="array" ref="S1034">Профильные_системы[[#This Row],["0" НДС]]-Профильные_системы[[#This Row],["0" НДС]]*$U$1</f>
        <v>664.03</v>
      </c>
    </row>
    <row r="1035" spans="1:19" x14ac:dyDescent="0.25">
      <c r="A1035" s="1" t="s">
        <v>1105</v>
      </c>
      <c r="B1035" s="1" t="s">
        <v>3</v>
      </c>
      <c r="C1035" s="1" t="s">
        <v>1118</v>
      </c>
      <c r="D1035">
        <v>1262.3699999999999</v>
      </c>
      <c r="E1035">
        <v>1325.4839999999999</v>
      </c>
      <c r="F1035">
        <v>1104.57</v>
      </c>
      <c r="K1035" s="364">
        <f t="array" ref="K1035">Профильные_системы[[#This Row],[РРЦ Без НДС]]-Профильные_системы[[#This Row],[РРЦ Без НДС]]*$N$1</f>
        <v>1262.3699999999999</v>
      </c>
      <c r="L1035" s="364">
        <f t="array" ref="L1035">Профильные_системы[[#This Row],[РРЦ с НДС]]-Профильные_системы[[#This Row],[РРЦ с НДС]]*$N$1</f>
        <v>1325.4839999999999</v>
      </c>
      <c r="M1035" s="364">
        <f t="array" ref="M1035">Профильные_системы[[#This Row],["0" НДС]]-Профильные_системы[[#This Row],["0" НДС]]*$N$1</f>
        <v>1104.57</v>
      </c>
      <c r="Q1035">
        <f t="array" ref="Q1035">Профильные_системы[[#This Row],[РРЦ Без НДС]]-Профильные_системы[[#This Row],[РРЦ Без НДС]]*$U$1</f>
        <v>1262.3699999999999</v>
      </c>
      <c r="R1035">
        <f t="array" ref="R1035">Профильные_системы[[#This Row],[РРЦ с НДС]]-Профильные_системы[[#This Row],[РРЦ с НДС]]*$U$1</f>
        <v>1325.4839999999999</v>
      </c>
      <c r="S1035" s="1">
        <f t="array" ref="S1035">Профильные_системы[[#This Row],["0" НДС]]-Профильные_системы[[#This Row],["0" НДС]]*$U$1</f>
        <v>1104.57</v>
      </c>
    </row>
    <row r="1036" spans="1:19" x14ac:dyDescent="0.25">
      <c r="A1036" s="1" t="s">
        <v>1497</v>
      </c>
      <c r="B1036" s="1" t="s">
        <v>3</v>
      </c>
      <c r="C1036" s="1" t="s">
        <v>1119</v>
      </c>
      <c r="D1036">
        <v>752.95</v>
      </c>
      <c r="E1036">
        <v>790.596</v>
      </c>
      <c r="F1036">
        <v>658.83</v>
      </c>
      <c r="K1036" s="364">
        <f t="array" ref="K1036">Профильные_системы[[#This Row],[РРЦ Без НДС]]-Профильные_системы[[#This Row],[РРЦ Без НДС]]*$N$1</f>
        <v>752.95</v>
      </c>
      <c r="L1036" s="364">
        <f t="array" ref="L1036">Профильные_системы[[#This Row],[РРЦ с НДС]]-Профильные_системы[[#This Row],[РРЦ с НДС]]*$N$1</f>
        <v>790.596</v>
      </c>
      <c r="M1036" s="364">
        <f t="array" ref="M1036">Профильные_системы[[#This Row],["0" НДС]]-Профильные_системы[[#This Row],["0" НДС]]*$N$1</f>
        <v>658.83</v>
      </c>
      <c r="Q1036">
        <f t="array" ref="Q1036">Профильные_системы[[#This Row],[РРЦ Без НДС]]-Профильные_системы[[#This Row],[РРЦ Без НДС]]*$U$1</f>
        <v>752.95</v>
      </c>
      <c r="R1036">
        <f t="array" ref="R1036">Профильные_системы[[#This Row],[РРЦ с НДС]]-Профильные_системы[[#This Row],[РРЦ с НДС]]*$U$1</f>
        <v>790.596</v>
      </c>
      <c r="S1036" s="1">
        <f t="array" ref="S1036">Профильные_системы[[#This Row],["0" НДС]]-Профильные_системы[[#This Row],["0" НДС]]*$U$1</f>
        <v>658.83</v>
      </c>
    </row>
    <row r="1037" spans="1:19" x14ac:dyDescent="0.25">
      <c r="A1037" s="1" t="s">
        <v>1099</v>
      </c>
      <c r="B1037" s="1" t="s">
        <v>11</v>
      </c>
      <c r="C1037" s="1" t="s">
        <v>1120</v>
      </c>
      <c r="D1037">
        <v>1081.51</v>
      </c>
      <c r="E1037">
        <v>1135.5840000000001</v>
      </c>
      <c r="F1037">
        <v>946.32</v>
      </c>
      <c r="K1037" s="364">
        <f t="array" ref="K1037">Профильные_системы[[#This Row],[РРЦ Без НДС]]-Профильные_системы[[#This Row],[РРЦ Без НДС]]*$N$1</f>
        <v>1081.51</v>
      </c>
      <c r="L1037" s="364">
        <f t="array" ref="L1037">Профильные_системы[[#This Row],[РРЦ с НДС]]-Профильные_системы[[#This Row],[РРЦ с НДС]]*$N$1</f>
        <v>1135.5840000000001</v>
      </c>
      <c r="M1037" s="364">
        <f t="array" ref="M1037">Профильные_системы[[#This Row],["0" НДС]]-Профильные_системы[[#This Row],["0" НДС]]*$N$1</f>
        <v>946.32</v>
      </c>
      <c r="Q1037">
        <f t="array" ref="Q1037">Профильные_системы[[#This Row],[РРЦ Без НДС]]-Профильные_системы[[#This Row],[РРЦ Без НДС]]*$U$1</f>
        <v>1081.51</v>
      </c>
      <c r="R1037">
        <f t="array" ref="R1037">Профильные_системы[[#This Row],[РРЦ с НДС]]-Профильные_системы[[#This Row],[РРЦ с НДС]]*$U$1</f>
        <v>1135.5840000000001</v>
      </c>
      <c r="S1037" s="1">
        <f t="array" ref="S1037">Профильные_системы[[#This Row],["0" НДС]]-Профильные_системы[[#This Row],["0" НДС]]*$U$1</f>
        <v>946.32</v>
      </c>
    </row>
    <row r="1038" spans="1:19" x14ac:dyDescent="0.25">
      <c r="A1038" s="1" t="s">
        <v>1100</v>
      </c>
      <c r="B1038" s="1" t="s">
        <v>11</v>
      </c>
      <c r="C1038" s="1" t="s">
        <v>1121</v>
      </c>
      <c r="D1038">
        <v>981.43</v>
      </c>
      <c r="E1038">
        <v>1030.5</v>
      </c>
      <c r="F1038">
        <v>858.75</v>
      </c>
      <c r="K1038" s="364">
        <f t="array" ref="K1038">Профильные_системы[[#This Row],[РРЦ Без НДС]]-Профильные_системы[[#This Row],[РРЦ Без НДС]]*$N$1</f>
        <v>981.43</v>
      </c>
      <c r="L1038" s="364">
        <f t="array" ref="L1038">Профильные_системы[[#This Row],[РРЦ с НДС]]-Профильные_системы[[#This Row],[РРЦ с НДС]]*$N$1</f>
        <v>1030.5</v>
      </c>
      <c r="M1038" s="364">
        <f t="array" ref="M1038">Профильные_системы[[#This Row],["0" НДС]]-Профильные_системы[[#This Row],["0" НДС]]*$N$1</f>
        <v>858.75</v>
      </c>
      <c r="Q1038">
        <f t="array" ref="Q1038">Профильные_системы[[#This Row],[РРЦ Без НДС]]-Профильные_системы[[#This Row],[РРЦ Без НДС]]*$U$1</f>
        <v>981.43</v>
      </c>
      <c r="R1038">
        <f t="array" ref="R1038">Профильные_системы[[#This Row],[РРЦ с НДС]]-Профильные_системы[[#This Row],[РРЦ с НДС]]*$U$1</f>
        <v>1030.5</v>
      </c>
      <c r="S1038" s="1">
        <f t="array" ref="S1038">Профильные_системы[[#This Row],["0" НДС]]-Профильные_системы[[#This Row],["0" НДС]]*$U$1</f>
        <v>858.75</v>
      </c>
    </row>
    <row r="1039" spans="1:19" x14ac:dyDescent="0.25">
      <c r="A1039" s="1" t="s">
        <v>1101</v>
      </c>
      <c r="B1039" s="1" t="s">
        <v>11</v>
      </c>
      <c r="C1039" s="1" t="s">
        <v>1122</v>
      </c>
      <c r="D1039">
        <v>1124.28</v>
      </c>
      <c r="E1039">
        <v>1180.5</v>
      </c>
      <c r="F1039">
        <v>983.75</v>
      </c>
      <c r="K1039" s="364">
        <f t="array" ref="K1039">Профильные_системы[[#This Row],[РРЦ Без НДС]]-Профильные_системы[[#This Row],[РРЦ Без НДС]]*$N$1</f>
        <v>1124.28</v>
      </c>
      <c r="L1039" s="364">
        <f t="array" ref="L1039">Профильные_системы[[#This Row],[РРЦ с НДС]]-Профильные_системы[[#This Row],[РРЦ с НДС]]*$N$1</f>
        <v>1180.5</v>
      </c>
      <c r="M1039" s="364">
        <f t="array" ref="M1039">Профильные_системы[[#This Row],["0" НДС]]-Профильные_системы[[#This Row],["0" НДС]]*$N$1</f>
        <v>983.75</v>
      </c>
      <c r="Q1039">
        <f t="array" ref="Q1039">Профильные_системы[[#This Row],[РРЦ Без НДС]]-Профильные_системы[[#This Row],[РРЦ Без НДС]]*$U$1</f>
        <v>1124.28</v>
      </c>
      <c r="R1039">
        <f t="array" ref="R1039">Профильные_системы[[#This Row],[РРЦ с НДС]]-Профильные_системы[[#This Row],[РРЦ с НДС]]*$U$1</f>
        <v>1180.5</v>
      </c>
      <c r="S1039" s="1">
        <f t="array" ref="S1039">Профильные_системы[[#This Row],["0" НДС]]-Профильные_системы[[#This Row],["0" НДС]]*$U$1</f>
        <v>983.75</v>
      </c>
    </row>
    <row r="1040" spans="1:19" x14ac:dyDescent="0.25">
      <c r="A1040" s="1" t="s">
        <v>1102</v>
      </c>
      <c r="B1040" s="1" t="s">
        <v>11</v>
      </c>
      <c r="C1040" s="1" t="s">
        <v>1123</v>
      </c>
      <c r="D1040">
        <v>2169.14</v>
      </c>
      <c r="E1040">
        <v>2277.6</v>
      </c>
      <c r="F1040">
        <v>1898</v>
      </c>
      <c r="K1040" s="364">
        <f t="array" ref="K1040">Профильные_системы[[#This Row],[РРЦ Без НДС]]-Профильные_системы[[#This Row],[РРЦ Без НДС]]*$N$1</f>
        <v>2169.14</v>
      </c>
      <c r="L1040" s="364">
        <f t="array" ref="L1040">Профильные_системы[[#This Row],[РРЦ с НДС]]-Профильные_системы[[#This Row],[РРЦ с НДС]]*$N$1</f>
        <v>2277.6</v>
      </c>
      <c r="M1040" s="364">
        <f t="array" ref="M1040">Профильные_системы[[#This Row],["0" НДС]]-Профильные_системы[[#This Row],["0" НДС]]*$N$1</f>
        <v>1898</v>
      </c>
      <c r="Q1040">
        <f t="array" ref="Q1040">Профильные_системы[[#This Row],[РРЦ Без НДС]]-Профильные_системы[[#This Row],[РРЦ Без НДС]]*$U$1</f>
        <v>2169.14</v>
      </c>
      <c r="R1040">
        <f t="array" ref="R1040">Профильные_системы[[#This Row],[РРЦ с НДС]]-Профильные_системы[[#This Row],[РРЦ с НДС]]*$U$1</f>
        <v>2277.6</v>
      </c>
      <c r="S1040" s="1">
        <f t="array" ref="S1040">Профильные_системы[[#This Row],["0" НДС]]-Профильные_системы[[#This Row],["0" НДС]]*$U$1</f>
        <v>1898</v>
      </c>
    </row>
    <row r="1041" spans="1:19" x14ac:dyDescent="0.25">
      <c r="A1041" s="1" t="s">
        <v>1103</v>
      </c>
      <c r="B1041" s="1" t="s">
        <v>11</v>
      </c>
      <c r="C1041" s="1" t="s">
        <v>1124</v>
      </c>
      <c r="D1041">
        <v>915.31</v>
      </c>
      <c r="E1041">
        <v>961.07999999999993</v>
      </c>
      <c r="F1041">
        <v>800.9</v>
      </c>
      <c r="K1041" s="364">
        <f t="array" ref="K1041">Профильные_системы[[#This Row],[РРЦ Без НДС]]-Профильные_системы[[#This Row],[РРЦ Без НДС]]*$N$1</f>
        <v>915.31</v>
      </c>
      <c r="L1041" s="364">
        <f t="array" ref="L1041">Профильные_системы[[#This Row],[РРЦ с НДС]]-Профильные_системы[[#This Row],[РРЦ с НДС]]*$N$1</f>
        <v>961.07999999999993</v>
      </c>
      <c r="M1041" s="364">
        <f t="array" ref="M1041">Профильные_системы[[#This Row],["0" НДС]]-Профильные_системы[[#This Row],["0" НДС]]*$N$1</f>
        <v>800.9</v>
      </c>
      <c r="Q1041">
        <f t="array" ref="Q1041">Профильные_системы[[#This Row],[РРЦ Без НДС]]-Профильные_системы[[#This Row],[РРЦ Без НДС]]*$U$1</f>
        <v>915.31</v>
      </c>
      <c r="R1041">
        <f t="array" ref="R1041">Профильные_системы[[#This Row],[РРЦ с НДС]]-Профильные_системы[[#This Row],[РРЦ с НДС]]*$U$1</f>
        <v>961.07999999999993</v>
      </c>
      <c r="S1041" s="1">
        <f t="array" ref="S1041">Профильные_системы[[#This Row],["0" НДС]]-Профильные_системы[[#This Row],["0" НДС]]*$U$1</f>
        <v>800.9</v>
      </c>
    </row>
    <row r="1042" spans="1:19" x14ac:dyDescent="0.25">
      <c r="A1042" s="1" t="s">
        <v>1104</v>
      </c>
      <c r="B1042" s="1" t="s">
        <v>11</v>
      </c>
      <c r="C1042" s="1" t="s">
        <v>1125</v>
      </c>
      <c r="D1042">
        <v>801.66</v>
      </c>
      <c r="E1042">
        <v>841.74</v>
      </c>
      <c r="F1042">
        <v>701.45</v>
      </c>
      <c r="K1042" s="364">
        <f t="array" ref="K1042">Профильные_системы[[#This Row],[РРЦ Без НДС]]-Профильные_системы[[#This Row],[РРЦ Без НДС]]*$N$1</f>
        <v>801.66</v>
      </c>
      <c r="L1042" s="364">
        <f t="array" ref="L1042">Профильные_системы[[#This Row],[РРЦ с НДС]]-Профильные_системы[[#This Row],[РРЦ с НДС]]*$N$1</f>
        <v>841.74</v>
      </c>
      <c r="M1042" s="364">
        <f t="array" ref="M1042">Профильные_системы[[#This Row],["0" НДС]]-Профильные_системы[[#This Row],["0" НДС]]*$N$1</f>
        <v>701.45</v>
      </c>
      <c r="Q1042">
        <f t="array" ref="Q1042">Профильные_системы[[#This Row],[РРЦ Без НДС]]-Профильные_системы[[#This Row],[РРЦ Без НДС]]*$U$1</f>
        <v>801.66</v>
      </c>
      <c r="R1042">
        <f t="array" ref="R1042">Профильные_системы[[#This Row],[РРЦ с НДС]]-Профильные_системы[[#This Row],[РРЦ с НДС]]*$U$1</f>
        <v>841.74</v>
      </c>
      <c r="S1042" s="1">
        <f t="array" ref="S1042">Профильные_системы[[#This Row],["0" НДС]]-Профильные_системы[[#This Row],["0" НДС]]*$U$1</f>
        <v>701.45</v>
      </c>
    </row>
    <row r="1043" spans="1:19" x14ac:dyDescent="0.25">
      <c r="A1043" s="1" t="s">
        <v>1105</v>
      </c>
      <c r="B1043" s="1" t="s">
        <v>11</v>
      </c>
      <c r="C1043" s="1" t="s">
        <v>1126</v>
      </c>
      <c r="D1043">
        <v>1325.92</v>
      </c>
      <c r="E1043">
        <v>1392.2160000000001</v>
      </c>
      <c r="F1043">
        <v>1160.18</v>
      </c>
      <c r="K1043" s="364">
        <f t="array" ref="K1043">Профильные_системы[[#This Row],[РРЦ Без НДС]]-Профильные_системы[[#This Row],[РРЦ Без НДС]]*$N$1</f>
        <v>1325.92</v>
      </c>
      <c r="L1043" s="364">
        <f t="array" ref="L1043">Профильные_системы[[#This Row],[РРЦ с НДС]]-Профильные_системы[[#This Row],[РРЦ с НДС]]*$N$1</f>
        <v>1392.2160000000001</v>
      </c>
      <c r="M1043" s="364">
        <f t="array" ref="M1043">Профильные_системы[[#This Row],["0" НДС]]-Профильные_системы[[#This Row],["0" НДС]]*$N$1</f>
        <v>1160.18</v>
      </c>
      <c r="Q1043">
        <f t="array" ref="Q1043">Профильные_системы[[#This Row],[РРЦ Без НДС]]-Профильные_системы[[#This Row],[РРЦ Без НДС]]*$U$1</f>
        <v>1325.92</v>
      </c>
      <c r="R1043">
        <f t="array" ref="R1043">Профильные_системы[[#This Row],[РРЦ с НДС]]-Профильные_системы[[#This Row],[РРЦ с НДС]]*$U$1</f>
        <v>1392.2160000000001</v>
      </c>
      <c r="S1043" s="1">
        <f t="array" ref="S1043">Профильные_системы[[#This Row],["0" НДС]]-Профильные_системы[[#This Row],["0" НДС]]*$U$1</f>
        <v>1160.18</v>
      </c>
    </row>
    <row r="1044" spans="1:19" x14ac:dyDescent="0.25">
      <c r="A1044" s="1" t="s">
        <v>1497</v>
      </c>
      <c r="B1044" s="1" t="s">
        <v>11</v>
      </c>
      <c r="C1044" s="1" t="s">
        <v>1127</v>
      </c>
      <c r="D1044">
        <v>794.52</v>
      </c>
      <c r="E1044">
        <v>834.25200000000007</v>
      </c>
      <c r="F1044">
        <v>695.21</v>
      </c>
      <c r="K1044" s="364">
        <f t="array" ref="K1044">Профильные_системы[[#This Row],[РРЦ Без НДС]]-Профильные_системы[[#This Row],[РРЦ Без НДС]]*$N$1</f>
        <v>794.52</v>
      </c>
      <c r="L1044" s="364">
        <f t="array" ref="L1044">Профильные_системы[[#This Row],[РРЦ с НДС]]-Профильные_системы[[#This Row],[РРЦ с НДС]]*$N$1</f>
        <v>834.25200000000007</v>
      </c>
      <c r="M1044" s="364">
        <f t="array" ref="M1044">Профильные_системы[[#This Row],["0" НДС]]-Профильные_системы[[#This Row],["0" НДС]]*$N$1</f>
        <v>695.21</v>
      </c>
      <c r="Q1044">
        <f t="array" ref="Q1044">Профильные_системы[[#This Row],[РРЦ Без НДС]]-Профильные_системы[[#This Row],[РРЦ Без НДС]]*$U$1</f>
        <v>794.52</v>
      </c>
      <c r="R1044">
        <f t="array" ref="R1044">Профильные_системы[[#This Row],[РРЦ с НДС]]-Профильные_системы[[#This Row],[РРЦ с НДС]]*$U$1</f>
        <v>834.25200000000007</v>
      </c>
      <c r="S1044" s="1">
        <f t="array" ref="S1044">Профильные_системы[[#This Row],["0" НДС]]-Профильные_системы[[#This Row],["0" НДС]]*$U$1</f>
        <v>695.21</v>
      </c>
    </row>
    <row r="1045" spans="1:19" x14ac:dyDescent="0.25">
      <c r="A1045" s="1" t="s">
        <v>1107</v>
      </c>
      <c r="B1045" s="1"/>
      <c r="C1045" s="1" t="s">
        <v>1128</v>
      </c>
      <c r="D1045">
        <v>178.91</v>
      </c>
      <c r="E1045">
        <v>187.86</v>
      </c>
      <c r="F1045">
        <v>156.55000000000001</v>
      </c>
      <c r="K1045" s="364">
        <f t="array" ref="K1045">Профильные_системы[[#This Row],[РРЦ Без НДС]]-Профильные_системы[[#This Row],[РРЦ Без НДС]]*$N$1</f>
        <v>178.91</v>
      </c>
      <c r="L1045" s="364">
        <f t="array" ref="L1045">Профильные_системы[[#This Row],[РРЦ с НДС]]-Профильные_системы[[#This Row],[РРЦ с НДС]]*$N$1</f>
        <v>187.86</v>
      </c>
      <c r="M1045" s="364">
        <f t="array" ref="M1045">Профильные_системы[[#This Row],["0" НДС]]-Профильные_системы[[#This Row],["0" НДС]]*$N$1</f>
        <v>156.55000000000001</v>
      </c>
      <c r="Q1045">
        <f t="array" ref="Q1045">Профильные_системы[[#This Row],[РРЦ Без НДС]]-Профильные_системы[[#This Row],[РРЦ Без НДС]]*$U$1</f>
        <v>178.91</v>
      </c>
      <c r="R1045">
        <f t="array" ref="R1045">Профильные_системы[[#This Row],[РРЦ с НДС]]-Профильные_системы[[#This Row],[РРЦ с НДС]]*$U$1</f>
        <v>187.86</v>
      </c>
      <c r="S1045" s="1">
        <f t="array" ref="S1045">Профильные_системы[[#This Row],["0" НДС]]-Профильные_системы[[#This Row],["0" НДС]]*$U$1</f>
        <v>156.55000000000001</v>
      </c>
    </row>
    <row r="1046" spans="1:19" x14ac:dyDescent="0.25">
      <c r="A1046" s="1" t="s">
        <v>1108</v>
      </c>
      <c r="B1046" s="1"/>
      <c r="C1046" s="1" t="s">
        <v>1129</v>
      </c>
      <c r="D1046">
        <v>64.75</v>
      </c>
      <c r="E1046">
        <v>67.99199999999999</v>
      </c>
      <c r="F1046">
        <v>56.66</v>
      </c>
      <c r="K1046" s="364">
        <f t="array" ref="K1046">Профильные_системы[[#This Row],[РРЦ Без НДС]]-Профильные_системы[[#This Row],[РРЦ Без НДС]]*$N$1</f>
        <v>64.75</v>
      </c>
      <c r="L1046" s="364">
        <f t="array" ref="L1046">Профильные_системы[[#This Row],[РРЦ с НДС]]-Профильные_системы[[#This Row],[РРЦ с НДС]]*$N$1</f>
        <v>67.99199999999999</v>
      </c>
      <c r="M1046" s="364">
        <f t="array" ref="M1046">Профильные_системы[[#This Row],["0" НДС]]-Профильные_системы[[#This Row],["0" НДС]]*$N$1</f>
        <v>56.66</v>
      </c>
      <c r="Q1046">
        <f t="array" ref="Q1046">Профильные_системы[[#This Row],[РРЦ Без НДС]]-Профильные_системы[[#This Row],[РРЦ Без НДС]]*$U$1</f>
        <v>64.75</v>
      </c>
      <c r="R1046">
        <f t="array" ref="R1046">Профильные_системы[[#This Row],[РРЦ с НДС]]-Профильные_системы[[#This Row],[РРЦ с НДС]]*$U$1</f>
        <v>67.99199999999999</v>
      </c>
      <c r="S1046" s="1">
        <f t="array" ref="S1046">Профильные_системы[[#This Row],["0" НДС]]-Профильные_системы[[#This Row],["0" НДС]]*$U$1</f>
        <v>56.66</v>
      </c>
    </row>
    <row r="1047" spans="1:19" x14ac:dyDescent="0.25">
      <c r="A1047" s="1" t="s">
        <v>323</v>
      </c>
      <c r="B1047" s="1" t="s">
        <v>325</v>
      </c>
      <c r="C1047" s="1" t="s">
        <v>326</v>
      </c>
      <c r="D1047">
        <v>7.38</v>
      </c>
      <c r="E1047">
        <v>7.7519999999999998</v>
      </c>
      <c r="F1047">
        <v>6.46</v>
      </c>
      <c r="K1047" s="364">
        <f t="array" ref="K1047">Профильные_системы[[#This Row],[РРЦ Без НДС]]-Профильные_системы[[#This Row],[РРЦ Без НДС]]*$N$1</f>
        <v>7.38</v>
      </c>
      <c r="L1047" s="364">
        <f t="array" ref="L1047">Профильные_системы[[#This Row],[РРЦ с НДС]]-Профильные_системы[[#This Row],[РРЦ с НДС]]*$N$1</f>
        <v>7.7519999999999998</v>
      </c>
      <c r="M1047" s="364">
        <f t="array" ref="M1047">Профильные_системы[[#This Row],["0" НДС]]-Профильные_системы[[#This Row],["0" НДС]]*$N$1</f>
        <v>6.46</v>
      </c>
      <c r="Q1047">
        <f t="array" ref="Q1047">Профильные_системы[[#This Row],[РРЦ Без НДС]]-Профильные_системы[[#This Row],[РРЦ Без НДС]]*$U$1</f>
        <v>7.38</v>
      </c>
      <c r="R1047">
        <f t="array" ref="R1047">Профильные_системы[[#This Row],[РРЦ с НДС]]-Профильные_системы[[#This Row],[РРЦ с НДС]]*$U$1</f>
        <v>7.7519999999999998</v>
      </c>
      <c r="S1047" s="1">
        <f t="array" ref="S1047">Профильные_системы[[#This Row],["0" НДС]]-Профильные_системы[[#This Row],["0" НДС]]*$U$1</f>
        <v>6.46</v>
      </c>
    </row>
    <row r="1048" spans="1:19" x14ac:dyDescent="0.25">
      <c r="A1048" s="1" t="s">
        <v>2047</v>
      </c>
      <c r="B1048" s="1" t="s">
        <v>7</v>
      </c>
      <c r="C1048" s="1" t="s">
        <v>2053</v>
      </c>
      <c r="D1048">
        <v>667.19</v>
      </c>
      <c r="E1048">
        <v>700.548</v>
      </c>
      <c r="F1048">
        <v>583.79</v>
      </c>
      <c r="K1048" s="364">
        <f t="array" ref="K1048">Профильные_системы[[#This Row],[РРЦ Без НДС]]-Профильные_системы[[#This Row],[РРЦ Без НДС]]*$N$1</f>
        <v>667.19</v>
      </c>
      <c r="L1048" s="364">
        <f t="array" ref="L1048">Профильные_системы[[#This Row],[РРЦ с НДС]]-Профильные_системы[[#This Row],[РРЦ с НДС]]*$N$1</f>
        <v>700.548</v>
      </c>
      <c r="M1048" s="364">
        <f t="array" ref="M1048">Профильные_системы[[#This Row],["0" НДС]]-Профильные_системы[[#This Row],["0" НДС]]*$N$1</f>
        <v>583.79</v>
      </c>
      <c r="Q1048">
        <f t="array" ref="Q1048">Профильные_системы[[#This Row],[РРЦ Без НДС]]-Профильные_системы[[#This Row],[РРЦ Без НДС]]*$U$1</f>
        <v>667.19</v>
      </c>
      <c r="R1048">
        <f t="array" ref="R1048">Профильные_системы[[#This Row],[РРЦ с НДС]]-Профильные_системы[[#This Row],[РРЦ с НДС]]*$U$1</f>
        <v>700.548</v>
      </c>
      <c r="S1048" s="1">
        <f t="array" ref="S1048">Профильные_системы[[#This Row],["0" НДС]]-Профильные_системы[[#This Row],["0" НДС]]*$U$1</f>
        <v>583.79</v>
      </c>
    </row>
    <row r="1049" spans="1:19" x14ac:dyDescent="0.25">
      <c r="A1049" s="1" t="s">
        <v>2047</v>
      </c>
      <c r="B1049" s="1" t="s">
        <v>2033</v>
      </c>
      <c r="C1049" s="1" t="s">
        <v>2054</v>
      </c>
      <c r="D1049">
        <v>667.19</v>
      </c>
      <c r="E1049">
        <v>700.548</v>
      </c>
      <c r="F1049">
        <v>583.79</v>
      </c>
      <c r="K1049" s="364">
        <f t="array" ref="K1049">Профильные_системы[[#This Row],[РРЦ Без НДС]]-Профильные_системы[[#This Row],[РРЦ Без НДС]]*$N$1</f>
        <v>667.19</v>
      </c>
      <c r="L1049" s="364">
        <f t="array" ref="L1049">Профильные_системы[[#This Row],[РРЦ с НДС]]-Профильные_системы[[#This Row],[РРЦ с НДС]]*$N$1</f>
        <v>700.548</v>
      </c>
      <c r="M1049" s="364">
        <f t="array" ref="M1049">Профильные_системы[[#This Row],["0" НДС]]-Профильные_системы[[#This Row],["0" НДС]]*$N$1</f>
        <v>583.79</v>
      </c>
      <c r="Q1049">
        <f t="array" ref="Q1049">Профильные_системы[[#This Row],[РРЦ Без НДС]]-Профильные_системы[[#This Row],[РРЦ Без НДС]]*$U$1</f>
        <v>667.19</v>
      </c>
      <c r="R1049">
        <f t="array" ref="R1049">Профильные_системы[[#This Row],[РРЦ с НДС]]-Профильные_системы[[#This Row],[РРЦ с НДС]]*$U$1</f>
        <v>700.548</v>
      </c>
      <c r="S1049" s="1">
        <f t="array" ref="S1049">Профильные_системы[[#This Row],["0" НДС]]-Профильные_системы[[#This Row],["0" НДС]]*$U$1</f>
        <v>583.79</v>
      </c>
    </row>
    <row r="1050" spans="1:19" x14ac:dyDescent="0.25">
      <c r="A1050" s="1" t="s">
        <v>2047</v>
      </c>
      <c r="B1050" s="1" t="s">
        <v>2034</v>
      </c>
      <c r="C1050" s="1" t="s">
        <v>2055</v>
      </c>
      <c r="D1050">
        <v>667.19</v>
      </c>
      <c r="E1050">
        <v>700.548</v>
      </c>
      <c r="F1050">
        <v>583.79</v>
      </c>
      <c r="K1050" s="364">
        <f t="array" ref="K1050">Профильные_системы[[#This Row],[РРЦ Без НДС]]-Профильные_системы[[#This Row],[РРЦ Без НДС]]*$N$1</f>
        <v>667.19</v>
      </c>
      <c r="L1050" s="364">
        <f t="array" ref="L1050">Профильные_системы[[#This Row],[РРЦ с НДС]]-Профильные_системы[[#This Row],[РРЦ с НДС]]*$N$1</f>
        <v>700.548</v>
      </c>
      <c r="M1050" s="364">
        <f t="array" ref="M1050">Профильные_системы[[#This Row],["0" НДС]]-Профильные_системы[[#This Row],["0" НДС]]*$N$1</f>
        <v>583.79</v>
      </c>
      <c r="Q1050">
        <f t="array" ref="Q1050">Профильные_системы[[#This Row],[РРЦ Без НДС]]-Профильные_системы[[#This Row],[РРЦ Без НДС]]*$U$1</f>
        <v>667.19</v>
      </c>
      <c r="R1050">
        <f t="array" ref="R1050">Профильные_системы[[#This Row],[РРЦ с НДС]]-Профильные_системы[[#This Row],[РРЦ с НДС]]*$U$1</f>
        <v>700.548</v>
      </c>
      <c r="S1050" s="1">
        <f t="array" ref="S1050">Профильные_системы[[#This Row],["0" НДС]]-Профильные_системы[[#This Row],["0" НДС]]*$U$1</f>
        <v>583.79</v>
      </c>
    </row>
    <row r="1051" spans="1:19" x14ac:dyDescent="0.25">
      <c r="A1051" s="1" t="s">
        <v>2047</v>
      </c>
      <c r="B1051" s="1" t="s">
        <v>2035</v>
      </c>
      <c r="C1051" s="1" t="s">
        <v>2056</v>
      </c>
      <c r="D1051">
        <v>667.19</v>
      </c>
      <c r="E1051">
        <v>700.548</v>
      </c>
      <c r="F1051">
        <v>583.79</v>
      </c>
      <c r="K1051" s="364">
        <f t="array" ref="K1051">Профильные_системы[[#This Row],[РРЦ Без НДС]]-Профильные_системы[[#This Row],[РРЦ Без НДС]]*$N$1</f>
        <v>667.19</v>
      </c>
      <c r="L1051" s="364">
        <f t="array" ref="L1051">Профильные_системы[[#This Row],[РРЦ с НДС]]-Профильные_системы[[#This Row],[РРЦ с НДС]]*$N$1</f>
        <v>700.548</v>
      </c>
      <c r="M1051" s="364">
        <f t="array" ref="M1051">Профильные_системы[[#This Row],["0" НДС]]-Профильные_системы[[#This Row],["0" НДС]]*$N$1</f>
        <v>583.79</v>
      </c>
      <c r="Q1051">
        <f t="array" ref="Q1051">Профильные_системы[[#This Row],[РРЦ Без НДС]]-Профильные_системы[[#This Row],[РРЦ Без НДС]]*$U$1</f>
        <v>667.19</v>
      </c>
      <c r="R1051">
        <f t="array" ref="R1051">Профильные_системы[[#This Row],[РРЦ с НДС]]-Профильные_системы[[#This Row],[РРЦ с НДС]]*$U$1</f>
        <v>700.548</v>
      </c>
      <c r="S1051" s="1">
        <f t="array" ref="S1051">Профильные_системы[[#This Row],["0" НДС]]-Профильные_системы[[#This Row],["0" НДС]]*$U$1</f>
        <v>583.79</v>
      </c>
    </row>
    <row r="1052" spans="1:19" x14ac:dyDescent="0.25">
      <c r="A1052" s="1" t="s">
        <v>2047</v>
      </c>
      <c r="B1052" s="1" t="s">
        <v>2036</v>
      </c>
      <c r="C1052" s="1" t="s">
        <v>2057</v>
      </c>
      <c r="D1052">
        <v>667.19</v>
      </c>
      <c r="E1052">
        <v>700.548</v>
      </c>
      <c r="F1052">
        <v>583.79</v>
      </c>
      <c r="K1052" s="364">
        <f t="array" ref="K1052">Профильные_системы[[#This Row],[РРЦ Без НДС]]-Профильные_системы[[#This Row],[РРЦ Без НДС]]*$N$1</f>
        <v>667.19</v>
      </c>
      <c r="L1052" s="364">
        <f t="array" ref="L1052">Профильные_системы[[#This Row],[РРЦ с НДС]]-Профильные_системы[[#This Row],[РРЦ с НДС]]*$N$1</f>
        <v>700.548</v>
      </c>
      <c r="M1052" s="364">
        <f t="array" ref="M1052">Профильные_системы[[#This Row],["0" НДС]]-Профильные_системы[[#This Row],["0" НДС]]*$N$1</f>
        <v>583.79</v>
      </c>
      <c r="Q1052">
        <f t="array" ref="Q1052">Профильные_системы[[#This Row],[РРЦ Без НДС]]-Профильные_системы[[#This Row],[РРЦ Без НДС]]*$U$1</f>
        <v>667.19</v>
      </c>
      <c r="R1052">
        <f t="array" ref="R1052">Профильные_системы[[#This Row],[РРЦ с НДС]]-Профильные_системы[[#This Row],[РРЦ с НДС]]*$U$1</f>
        <v>700.548</v>
      </c>
      <c r="S1052" s="1">
        <f t="array" ref="S1052">Профильные_системы[[#This Row],["0" НДС]]-Профильные_системы[[#This Row],["0" НДС]]*$U$1</f>
        <v>583.79</v>
      </c>
    </row>
    <row r="1053" spans="1:19" x14ac:dyDescent="0.25">
      <c r="A1053" s="1" t="s">
        <v>2048</v>
      </c>
      <c r="B1053" s="1" t="s">
        <v>7</v>
      </c>
      <c r="C1053" s="1" t="s">
        <v>2058</v>
      </c>
      <c r="D1053">
        <v>667.19</v>
      </c>
      <c r="E1053">
        <v>700.548</v>
      </c>
      <c r="F1053">
        <v>583.79</v>
      </c>
      <c r="K1053" s="364">
        <f t="array" ref="K1053">Профильные_системы[[#This Row],[РРЦ Без НДС]]-Профильные_системы[[#This Row],[РРЦ Без НДС]]*$N$1</f>
        <v>667.19</v>
      </c>
      <c r="L1053" s="364">
        <f t="array" ref="L1053">Профильные_системы[[#This Row],[РРЦ с НДС]]-Профильные_системы[[#This Row],[РРЦ с НДС]]*$N$1</f>
        <v>700.548</v>
      </c>
      <c r="M1053" s="364">
        <f t="array" ref="M1053">Профильные_системы[[#This Row],["0" НДС]]-Профильные_системы[[#This Row],["0" НДС]]*$N$1</f>
        <v>583.79</v>
      </c>
      <c r="Q1053">
        <f t="array" ref="Q1053">Профильные_системы[[#This Row],[РРЦ Без НДС]]-Профильные_системы[[#This Row],[РРЦ Без НДС]]*$U$1</f>
        <v>667.19</v>
      </c>
      <c r="R1053">
        <f t="array" ref="R1053">Профильные_системы[[#This Row],[РРЦ с НДС]]-Профильные_системы[[#This Row],[РРЦ с НДС]]*$U$1</f>
        <v>700.548</v>
      </c>
      <c r="S1053" s="1">
        <f t="array" ref="S1053">Профильные_системы[[#This Row],["0" НДС]]-Профильные_системы[[#This Row],["0" НДС]]*$U$1</f>
        <v>583.79</v>
      </c>
    </row>
    <row r="1054" spans="1:19" x14ac:dyDescent="0.25">
      <c r="A1054" s="1" t="s">
        <v>2048</v>
      </c>
      <c r="B1054" s="1" t="s">
        <v>2033</v>
      </c>
      <c r="C1054" s="1" t="s">
        <v>2059</v>
      </c>
      <c r="D1054">
        <v>667.19</v>
      </c>
      <c r="E1054">
        <v>700.548</v>
      </c>
      <c r="F1054">
        <v>583.79</v>
      </c>
      <c r="K1054" s="364">
        <f t="array" ref="K1054">Профильные_системы[[#This Row],[РРЦ Без НДС]]-Профильные_системы[[#This Row],[РРЦ Без НДС]]*$N$1</f>
        <v>667.19</v>
      </c>
      <c r="L1054" s="364">
        <f t="array" ref="L1054">Профильные_системы[[#This Row],[РРЦ с НДС]]-Профильные_системы[[#This Row],[РРЦ с НДС]]*$N$1</f>
        <v>700.548</v>
      </c>
      <c r="M1054" s="364">
        <f t="array" ref="M1054">Профильные_системы[[#This Row],["0" НДС]]-Профильные_системы[[#This Row],["0" НДС]]*$N$1</f>
        <v>583.79</v>
      </c>
      <c r="Q1054">
        <f t="array" ref="Q1054">Профильные_системы[[#This Row],[РРЦ Без НДС]]-Профильные_системы[[#This Row],[РРЦ Без НДС]]*$U$1</f>
        <v>667.19</v>
      </c>
      <c r="R1054">
        <f t="array" ref="R1054">Профильные_системы[[#This Row],[РРЦ с НДС]]-Профильные_системы[[#This Row],[РРЦ с НДС]]*$U$1</f>
        <v>700.548</v>
      </c>
      <c r="S1054" s="1">
        <f t="array" ref="S1054">Профильные_системы[[#This Row],["0" НДС]]-Профильные_системы[[#This Row],["0" НДС]]*$U$1</f>
        <v>583.79</v>
      </c>
    </row>
    <row r="1055" spans="1:19" x14ac:dyDescent="0.25">
      <c r="A1055" s="1" t="s">
        <v>2048</v>
      </c>
      <c r="B1055" s="1" t="s">
        <v>2034</v>
      </c>
      <c r="C1055" s="1" t="s">
        <v>2060</v>
      </c>
      <c r="D1055">
        <v>667.19</v>
      </c>
      <c r="E1055">
        <v>700.548</v>
      </c>
      <c r="F1055">
        <v>583.79</v>
      </c>
      <c r="K1055" s="364">
        <f t="array" ref="K1055">Профильные_системы[[#This Row],[РРЦ Без НДС]]-Профильные_системы[[#This Row],[РРЦ Без НДС]]*$N$1</f>
        <v>667.19</v>
      </c>
      <c r="L1055" s="364">
        <f t="array" ref="L1055">Профильные_системы[[#This Row],[РРЦ с НДС]]-Профильные_системы[[#This Row],[РРЦ с НДС]]*$N$1</f>
        <v>700.548</v>
      </c>
      <c r="M1055" s="364">
        <f t="array" ref="M1055">Профильные_системы[[#This Row],["0" НДС]]-Профильные_системы[[#This Row],["0" НДС]]*$N$1</f>
        <v>583.79</v>
      </c>
      <c r="Q1055">
        <f t="array" ref="Q1055">Профильные_системы[[#This Row],[РРЦ Без НДС]]-Профильные_системы[[#This Row],[РРЦ Без НДС]]*$U$1</f>
        <v>667.19</v>
      </c>
      <c r="R1055">
        <f t="array" ref="R1055">Профильные_системы[[#This Row],[РРЦ с НДС]]-Профильные_системы[[#This Row],[РРЦ с НДС]]*$U$1</f>
        <v>700.548</v>
      </c>
      <c r="S1055" s="1">
        <f t="array" ref="S1055">Профильные_системы[[#This Row],["0" НДС]]-Профильные_системы[[#This Row],["0" НДС]]*$U$1</f>
        <v>583.79</v>
      </c>
    </row>
    <row r="1056" spans="1:19" x14ac:dyDescent="0.25">
      <c r="A1056" s="1" t="s">
        <v>2048</v>
      </c>
      <c r="B1056" s="1" t="s">
        <v>2035</v>
      </c>
      <c r="C1056" s="1" t="s">
        <v>2061</v>
      </c>
      <c r="D1056">
        <v>667.19</v>
      </c>
      <c r="E1056">
        <v>700.548</v>
      </c>
      <c r="F1056">
        <v>583.79</v>
      </c>
      <c r="K1056" s="364">
        <f t="array" ref="K1056">Профильные_системы[[#This Row],[РРЦ Без НДС]]-Профильные_системы[[#This Row],[РРЦ Без НДС]]*$N$1</f>
        <v>667.19</v>
      </c>
      <c r="L1056" s="364">
        <f t="array" ref="L1056">Профильные_системы[[#This Row],[РРЦ с НДС]]-Профильные_системы[[#This Row],[РРЦ с НДС]]*$N$1</f>
        <v>700.548</v>
      </c>
      <c r="M1056" s="364">
        <f t="array" ref="M1056">Профильные_системы[[#This Row],["0" НДС]]-Профильные_системы[[#This Row],["0" НДС]]*$N$1</f>
        <v>583.79</v>
      </c>
      <c r="Q1056">
        <f t="array" ref="Q1056">Профильные_системы[[#This Row],[РРЦ Без НДС]]-Профильные_системы[[#This Row],[РРЦ Без НДС]]*$U$1</f>
        <v>667.19</v>
      </c>
      <c r="R1056">
        <f t="array" ref="R1056">Профильные_системы[[#This Row],[РРЦ с НДС]]-Профильные_системы[[#This Row],[РРЦ с НДС]]*$U$1</f>
        <v>700.548</v>
      </c>
      <c r="S1056" s="1">
        <f t="array" ref="S1056">Профильные_системы[[#This Row],["0" НДС]]-Профильные_системы[[#This Row],["0" НДС]]*$U$1</f>
        <v>583.79</v>
      </c>
    </row>
    <row r="1057" spans="1:19" x14ac:dyDescent="0.25">
      <c r="A1057" s="1" t="s">
        <v>2048</v>
      </c>
      <c r="B1057" s="1" t="s">
        <v>2036</v>
      </c>
      <c r="C1057" s="1" t="s">
        <v>2062</v>
      </c>
      <c r="D1057">
        <v>667.19</v>
      </c>
      <c r="E1057">
        <v>700.548</v>
      </c>
      <c r="F1057">
        <v>583.79</v>
      </c>
      <c r="K1057" s="364">
        <f t="array" ref="K1057">Профильные_системы[[#This Row],[РРЦ Без НДС]]-Профильные_системы[[#This Row],[РРЦ Без НДС]]*$N$1</f>
        <v>667.19</v>
      </c>
      <c r="L1057" s="364">
        <f t="array" ref="L1057">Профильные_системы[[#This Row],[РРЦ с НДС]]-Профильные_системы[[#This Row],[РРЦ с НДС]]*$N$1</f>
        <v>700.548</v>
      </c>
      <c r="M1057" s="364">
        <f t="array" ref="M1057">Профильные_системы[[#This Row],["0" НДС]]-Профильные_системы[[#This Row],["0" НДС]]*$N$1</f>
        <v>583.79</v>
      </c>
      <c r="Q1057">
        <f t="array" ref="Q1057">Профильные_системы[[#This Row],[РРЦ Без НДС]]-Профильные_системы[[#This Row],[РРЦ Без НДС]]*$U$1</f>
        <v>667.19</v>
      </c>
      <c r="R1057">
        <f t="array" ref="R1057">Профильные_системы[[#This Row],[РРЦ с НДС]]-Профильные_системы[[#This Row],[РРЦ с НДС]]*$U$1</f>
        <v>700.548</v>
      </c>
      <c r="S1057" s="1">
        <f t="array" ref="S1057">Профильные_системы[[#This Row],["0" НДС]]-Профильные_системы[[#This Row],["0" НДС]]*$U$1</f>
        <v>583.79</v>
      </c>
    </row>
    <row r="1058" spans="1:19" x14ac:dyDescent="0.25">
      <c r="A1058" s="1" t="s">
        <v>2049</v>
      </c>
      <c r="B1058" s="1" t="s">
        <v>7</v>
      </c>
      <c r="C1058" s="1" t="s">
        <v>2063</v>
      </c>
      <c r="D1058">
        <v>546.98</v>
      </c>
      <c r="E1058">
        <v>574.33199999999999</v>
      </c>
      <c r="F1058">
        <v>478.61</v>
      </c>
      <c r="K1058" s="364">
        <f t="array" ref="K1058">Профильные_системы[[#This Row],[РРЦ Без НДС]]-Профильные_системы[[#This Row],[РРЦ Без НДС]]*$N$1</f>
        <v>546.98</v>
      </c>
      <c r="L1058" s="364">
        <f t="array" ref="L1058">Профильные_системы[[#This Row],[РРЦ с НДС]]-Профильные_системы[[#This Row],[РРЦ с НДС]]*$N$1</f>
        <v>574.33199999999999</v>
      </c>
      <c r="M1058" s="364">
        <f t="array" ref="M1058">Профильные_системы[[#This Row],["0" НДС]]-Профильные_системы[[#This Row],["0" НДС]]*$N$1</f>
        <v>478.61</v>
      </c>
      <c r="Q1058">
        <f t="array" ref="Q1058">Профильные_системы[[#This Row],[РРЦ Без НДС]]-Профильные_системы[[#This Row],[РРЦ Без НДС]]*$U$1</f>
        <v>546.98</v>
      </c>
      <c r="R1058">
        <f t="array" ref="R1058">Профильные_системы[[#This Row],[РРЦ с НДС]]-Профильные_системы[[#This Row],[РРЦ с НДС]]*$U$1</f>
        <v>574.33199999999999</v>
      </c>
      <c r="S1058" s="1">
        <f t="array" ref="S1058">Профильные_системы[[#This Row],["0" НДС]]-Профильные_системы[[#This Row],["0" НДС]]*$U$1</f>
        <v>478.61</v>
      </c>
    </row>
    <row r="1059" spans="1:19" x14ac:dyDescent="0.25">
      <c r="A1059" s="1" t="s">
        <v>2049</v>
      </c>
      <c r="B1059" s="1" t="s">
        <v>2033</v>
      </c>
      <c r="C1059" s="1" t="s">
        <v>2064</v>
      </c>
      <c r="D1059">
        <v>546.98</v>
      </c>
      <c r="E1059">
        <v>574.33199999999999</v>
      </c>
      <c r="F1059">
        <v>478.61</v>
      </c>
      <c r="K1059" s="364">
        <f t="array" ref="K1059">Профильные_системы[[#This Row],[РРЦ Без НДС]]-Профильные_системы[[#This Row],[РРЦ Без НДС]]*$N$1</f>
        <v>546.98</v>
      </c>
      <c r="L1059" s="364">
        <f t="array" ref="L1059">Профильные_системы[[#This Row],[РРЦ с НДС]]-Профильные_системы[[#This Row],[РРЦ с НДС]]*$N$1</f>
        <v>574.33199999999999</v>
      </c>
      <c r="M1059" s="364">
        <f t="array" ref="M1059">Профильные_системы[[#This Row],["0" НДС]]-Профильные_системы[[#This Row],["0" НДС]]*$N$1</f>
        <v>478.61</v>
      </c>
      <c r="Q1059">
        <f t="array" ref="Q1059">Профильные_системы[[#This Row],[РРЦ Без НДС]]-Профильные_системы[[#This Row],[РРЦ Без НДС]]*$U$1</f>
        <v>546.98</v>
      </c>
      <c r="R1059">
        <f t="array" ref="R1059">Профильные_системы[[#This Row],[РРЦ с НДС]]-Профильные_системы[[#This Row],[РРЦ с НДС]]*$U$1</f>
        <v>574.33199999999999</v>
      </c>
      <c r="S1059" s="1">
        <f t="array" ref="S1059">Профильные_системы[[#This Row],["0" НДС]]-Профильные_системы[[#This Row],["0" НДС]]*$U$1</f>
        <v>478.61</v>
      </c>
    </row>
    <row r="1060" spans="1:19" x14ac:dyDescent="0.25">
      <c r="A1060" s="1" t="s">
        <v>2049</v>
      </c>
      <c r="B1060" s="1" t="s">
        <v>2034</v>
      </c>
      <c r="C1060" s="1" t="s">
        <v>2065</v>
      </c>
      <c r="D1060">
        <v>546.98</v>
      </c>
      <c r="E1060">
        <v>574.33199999999999</v>
      </c>
      <c r="F1060">
        <v>478.61</v>
      </c>
      <c r="K1060" s="364">
        <f t="array" ref="K1060">Профильные_системы[[#This Row],[РРЦ Без НДС]]-Профильные_системы[[#This Row],[РРЦ Без НДС]]*$N$1</f>
        <v>546.98</v>
      </c>
      <c r="L1060" s="364">
        <f t="array" ref="L1060">Профильные_системы[[#This Row],[РРЦ с НДС]]-Профильные_системы[[#This Row],[РРЦ с НДС]]*$N$1</f>
        <v>574.33199999999999</v>
      </c>
      <c r="M1060" s="364">
        <f t="array" ref="M1060">Профильные_системы[[#This Row],["0" НДС]]-Профильные_системы[[#This Row],["0" НДС]]*$N$1</f>
        <v>478.61</v>
      </c>
      <c r="Q1060">
        <f t="array" ref="Q1060">Профильные_системы[[#This Row],[РРЦ Без НДС]]-Профильные_системы[[#This Row],[РРЦ Без НДС]]*$U$1</f>
        <v>546.98</v>
      </c>
      <c r="R1060">
        <f t="array" ref="R1060">Профильные_системы[[#This Row],[РРЦ с НДС]]-Профильные_системы[[#This Row],[РРЦ с НДС]]*$U$1</f>
        <v>574.33199999999999</v>
      </c>
      <c r="S1060" s="1">
        <f t="array" ref="S1060">Профильные_системы[[#This Row],["0" НДС]]-Профильные_системы[[#This Row],["0" НДС]]*$U$1</f>
        <v>478.61</v>
      </c>
    </row>
    <row r="1061" spans="1:19" x14ac:dyDescent="0.25">
      <c r="A1061" s="1" t="s">
        <v>2049</v>
      </c>
      <c r="B1061" s="1" t="s">
        <v>2035</v>
      </c>
      <c r="C1061" s="1" t="s">
        <v>2066</v>
      </c>
      <c r="D1061">
        <v>546.98</v>
      </c>
      <c r="E1061">
        <v>574.33199999999999</v>
      </c>
      <c r="F1061">
        <v>478.61</v>
      </c>
      <c r="K1061" s="364">
        <f t="array" ref="K1061">Профильные_системы[[#This Row],[РРЦ Без НДС]]-Профильные_системы[[#This Row],[РРЦ Без НДС]]*$N$1</f>
        <v>546.98</v>
      </c>
      <c r="L1061" s="364">
        <f t="array" ref="L1061">Профильные_системы[[#This Row],[РРЦ с НДС]]-Профильные_системы[[#This Row],[РРЦ с НДС]]*$N$1</f>
        <v>574.33199999999999</v>
      </c>
      <c r="M1061" s="364">
        <f t="array" ref="M1061">Профильные_системы[[#This Row],["0" НДС]]-Профильные_системы[[#This Row],["0" НДС]]*$N$1</f>
        <v>478.61</v>
      </c>
      <c r="Q1061">
        <f t="array" ref="Q1061">Профильные_системы[[#This Row],[РРЦ Без НДС]]-Профильные_системы[[#This Row],[РРЦ Без НДС]]*$U$1</f>
        <v>546.98</v>
      </c>
      <c r="R1061">
        <f t="array" ref="R1061">Профильные_системы[[#This Row],[РРЦ с НДС]]-Профильные_системы[[#This Row],[РРЦ с НДС]]*$U$1</f>
        <v>574.33199999999999</v>
      </c>
      <c r="S1061" s="1">
        <f t="array" ref="S1061">Профильные_системы[[#This Row],["0" НДС]]-Профильные_системы[[#This Row],["0" НДС]]*$U$1</f>
        <v>478.61</v>
      </c>
    </row>
    <row r="1062" spans="1:19" x14ac:dyDescent="0.25">
      <c r="A1062" s="1" t="s">
        <v>2049</v>
      </c>
      <c r="B1062" s="1" t="s">
        <v>2036</v>
      </c>
      <c r="C1062" s="1" t="s">
        <v>2067</v>
      </c>
      <c r="D1062">
        <v>546.98</v>
      </c>
      <c r="E1062">
        <v>574.33199999999999</v>
      </c>
      <c r="F1062">
        <v>478.61</v>
      </c>
      <c r="K1062" s="364">
        <f t="array" ref="K1062">Профильные_системы[[#This Row],[РРЦ Без НДС]]-Профильные_системы[[#This Row],[РРЦ Без НДС]]*$N$1</f>
        <v>546.98</v>
      </c>
      <c r="L1062" s="364">
        <f t="array" ref="L1062">Профильные_системы[[#This Row],[РРЦ с НДС]]-Профильные_системы[[#This Row],[РРЦ с НДС]]*$N$1</f>
        <v>574.33199999999999</v>
      </c>
      <c r="M1062" s="364">
        <f t="array" ref="M1062">Профильные_системы[[#This Row],["0" НДС]]-Профильные_системы[[#This Row],["0" НДС]]*$N$1</f>
        <v>478.61</v>
      </c>
      <c r="Q1062">
        <f t="array" ref="Q1062">Профильные_системы[[#This Row],[РРЦ Без НДС]]-Профильные_системы[[#This Row],[РРЦ Без НДС]]*$U$1</f>
        <v>546.98</v>
      </c>
      <c r="R1062">
        <f t="array" ref="R1062">Профильные_системы[[#This Row],[РРЦ с НДС]]-Профильные_системы[[#This Row],[РРЦ с НДС]]*$U$1</f>
        <v>574.33199999999999</v>
      </c>
      <c r="S1062" s="1">
        <f t="array" ref="S1062">Профильные_системы[[#This Row],["0" НДС]]-Профильные_системы[[#This Row],["0" НДС]]*$U$1</f>
        <v>478.61</v>
      </c>
    </row>
    <row r="1063" spans="1:19" x14ac:dyDescent="0.25">
      <c r="A1063" s="1" t="s">
        <v>2050</v>
      </c>
      <c r="B1063" s="1" t="s">
        <v>7</v>
      </c>
      <c r="C1063" s="1" t="s">
        <v>2068</v>
      </c>
      <c r="D1063">
        <v>571.02</v>
      </c>
      <c r="E1063">
        <v>599.56799999999998</v>
      </c>
      <c r="F1063">
        <v>499.64</v>
      </c>
      <c r="K1063" s="364">
        <f t="array" ref="K1063">Профильные_системы[[#This Row],[РРЦ Без НДС]]-Профильные_системы[[#This Row],[РРЦ Без НДС]]*$N$1</f>
        <v>571.02</v>
      </c>
      <c r="L1063" s="364">
        <f t="array" ref="L1063">Профильные_системы[[#This Row],[РРЦ с НДС]]-Профильные_системы[[#This Row],[РРЦ с НДС]]*$N$1</f>
        <v>599.56799999999998</v>
      </c>
      <c r="M1063" s="364">
        <f t="array" ref="M1063">Профильные_системы[[#This Row],["0" НДС]]-Профильные_системы[[#This Row],["0" НДС]]*$N$1</f>
        <v>499.64</v>
      </c>
      <c r="Q1063">
        <f t="array" ref="Q1063">Профильные_системы[[#This Row],[РРЦ Без НДС]]-Профильные_системы[[#This Row],[РРЦ Без НДС]]*$U$1</f>
        <v>571.02</v>
      </c>
      <c r="R1063">
        <f t="array" ref="R1063">Профильные_системы[[#This Row],[РРЦ с НДС]]-Профильные_системы[[#This Row],[РРЦ с НДС]]*$U$1</f>
        <v>599.56799999999998</v>
      </c>
      <c r="S1063" s="1">
        <f t="array" ref="S1063">Профильные_системы[[#This Row],["0" НДС]]-Профильные_системы[[#This Row],["0" НДС]]*$U$1</f>
        <v>499.64</v>
      </c>
    </row>
    <row r="1064" spans="1:19" x14ac:dyDescent="0.25">
      <c r="A1064" s="1" t="s">
        <v>2050</v>
      </c>
      <c r="B1064" s="1" t="s">
        <v>2033</v>
      </c>
      <c r="C1064" s="1" t="s">
        <v>2069</v>
      </c>
      <c r="D1064">
        <v>571.02</v>
      </c>
      <c r="E1064">
        <v>599.56799999999998</v>
      </c>
      <c r="F1064">
        <v>499.64</v>
      </c>
      <c r="K1064" s="364">
        <f t="array" ref="K1064">Профильные_системы[[#This Row],[РРЦ Без НДС]]-Профильные_системы[[#This Row],[РРЦ Без НДС]]*$N$1</f>
        <v>571.02</v>
      </c>
      <c r="L1064" s="364">
        <f t="array" ref="L1064">Профильные_системы[[#This Row],[РРЦ с НДС]]-Профильные_системы[[#This Row],[РРЦ с НДС]]*$N$1</f>
        <v>599.56799999999998</v>
      </c>
      <c r="M1064" s="364">
        <f t="array" ref="M1064">Профильные_системы[[#This Row],["0" НДС]]-Профильные_системы[[#This Row],["0" НДС]]*$N$1</f>
        <v>499.64</v>
      </c>
      <c r="Q1064">
        <f t="array" ref="Q1064">Профильные_системы[[#This Row],[РРЦ Без НДС]]-Профильные_системы[[#This Row],[РРЦ Без НДС]]*$U$1</f>
        <v>571.02</v>
      </c>
      <c r="R1064">
        <f t="array" ref="R1064">Профильные_системы[[#This Row],[РРЦ с НДС]]-Профильные_системы[[#This Row],[РРЦ с НДС]]*$U$1</f>
        <v>599.56799999999998</v>
      </c>
      <c r="S1064" s="1">
        <f t="array" ref="S1064">Профильные_системы[[#This Row],["0" НДС]]-Профильные_системы[[#This Row],["0" НДС]]*$U$1</f>
        <v>499.64</v>
      </c>
    </row>
    <row r="1065" spans="1:19" x14ac:dyDescent="0.25">
      <c r="A1065" s="1" t="s">
        <v>2050</v>
      </c>
      <c r="B1065" s="1" t="s">
        <v>2034</v>
      </c>
      <c r="C1065" s="1" t="s">
        <v>2070</v>
      </c>
      <c r="D1065">
        <v>571.02</v>
      </c>
      <c r="E1065">
        <v>599.56799999999998</v>
      </c>
      <c r="F1065">
        <v>499.64</v>
      </c>
      <c r="K1065" s="364">
        <f t="array" ref="K1065">Профильные_системы[[#This Row],[РРЦ Без НДС]]-Профильные_системы[[#This Row],[РРЦ Без НДС]]*$N$1</f>
        <v>571.02</v>
      </c>
      <c r="L1065" s="364">
        <f t="array" ref="L1065">Профильные_системы[[#This Row],[РРЦ с НДС]]-Профильные_системы[[#This Row],[РРЦ с НДС]]*$N$1</f>
        <v>599.56799999999998</v>
      </c>
      <c r="M1065" s="364">
        <f t="array" ref="M1065">Профильные_системы[[#This Row],["0" НДС]]-Профильные_системы[[#This Row],["0" НДС]]*$N$1</f>
        <v>499.64</v>
      </c>
      <c r="Q1065">
        <f t="array" ref="Q1065">Профильные_системы[[#This Row],[РРЦ Без НДС]]-Профильные_системы[[#This Row],[РРЦ Без НДС]]*$U$1</f>
        <v>571.02</v>
      </c>
      <c r="R1065">
        <f t="array" ref="R1065">Профильные_системы[[#This Row],[РРЦ с НДС]]-Профильные_системы[[#This Row],[РРЦ с НДС]]*$U$1</f>
        <v>599.56799999999998</v>
      </c>
      <c r="S1065" s="1">
        <f t="array" ref="S1065">Профильные_системы[[#This Row],["0" НДС]]-Профильные_системы[[#This Row],["0" НДС]]*$U$1</f>
        <v>499.64</v>
      </c>
    </row>
    <row r="1066" spans="1:19" x14ac:dyDescent="0.25">
      <c r="A1066" s="1" t="s">
        <v>2050</v>
      </c>
      <c r="B1066" s="1" t="s">
        <v>2035</v>
      </c>
      <c r="C1066" s="1" t="s">
        <v>2071</v>
      </c>
      <c r="D1066">
        <v>571.02</v>
      </c>
      <c r="E1066">
        <v>599.56799999999998</v>
      </c>
      <c r="F1066">
        <v>499.64</v>
      </c>
      <c r="K1066" s="364">
        <f t="array" ref="K1066">Профильные_системы[[#This Row],[РРЦ Без НДС]]-Профильные_системы[[#This Row],[РРЦ Без НДС]]*$N$1</f>
        <v>571.02</v>
      </c>
      <c r="L1066" s="364">
        <f t="array" ref="L1066">Профильные_системы[[#This Row],[РРЦ с НДС]]-Профильные_системы[[#This Row],[РРЦ с НДС]]*$N$1</f>
        <v>599.56799999999998</v>
      </c>
      <c r="M1066" s="364">
        <f t="array" ref="M1066">Профильные_системы[[#This Row],["0" НДС]]-Профильные_системы[[#This Row],["0" НДС]]*$N$1</f>
        <v>499.64</v>
      </c>
      <c r="Q1066">
        <f t="array" ref="Q1066">Профильные_системы[[#This Row],[РРЦ Без НДС]]-Профильные_системы[[#This Row],[РРЦ Без НДС]]*$U$1</f>
        <v>571.02</v>
      </c>
      <c r="R1066">
        <f t="array" ref="R1066">Профильные_системы[[#This Row],[РРЦ с НДС]]-Профильные_системы[[#This Row],[РРЦ с НДС]]*$U$1</f>
        <v>599.56799999999998</v>
      </c>
      <c r="S1066" s="1">
        <f t="array" ref="S1066">Профильные_системы[[#This Row],["0" НДС]]-Профильные_системы[[#This Row],["0" НДС]]*$U$1</f>
        <v>499.64</v>
      </c>
    </row>
    <row r="1067" spans="1:19" x14ac:dyDescent="0.25">
      <c r="A1067" s="1" t="s">
        <v>2050</v>
      </c>
      <c r="B1067" s="1" t="s">
        <v>2036</v>
      </c>
      <c r="C1067" s="1" t="s">
        <v>2072</v>
      </c>
      <c r="D1067">
        <v>571.02</v>
      </c>
      <c r="E1067">
        <v>599.56799999999998</v>
      </c>
      <c r="F1067">
        <v>499.64</v>
      </c>
      <c r="K1067" s="364">
        <f t="array" ref="K1067">Профильные_системы[[#This Row],[РРЦ Без НДС]]-Профильные_системы[[#This Row],[РРЦ Без НДС]]*$N$1</f>
        <v>571.02</v>
      </c>
      <c r="L1067" s="364">
        <f t="array" ref="L1067">Профильные_системы[[#This Row],[РРЦ с НДС]]-Профильные_системы[[#This Row],[РРЦ с НДС]]*$N$1</f>
        <v>599.56799999999998</v>
      </c>
      <c r="M1067" s="364">
        <f t="array" ref="M1067">Профильные_системы[[#This Row],["0" НДС]]-Профильные_системы[[#This Row],["0" НДС]]*$N$1</f>
        <v>499.64</v>
      </c>
      <c r="Q1067">
        <f t="array" ref="Q1067">Профильные_системы[[#This Row],[РРЦ Без НДС]]-Профильные_системы[[#This Row],[РРЦ Без НДС]]*$U$1</f>
        <v>571.02</v>
      </c>
      <c r="R1067">
        <f t="array" ref="R1067">Профильные_системы[[#This Row],[РРЦ с НДС]]-Профильные_системы[[#This Row],[РРЦ с НДС]]*$U$1</f>
        <v>599.56799999999998</v>
      </c>
      <c r="S1067" s="1">
        <f t="array" ref="S1067">Профильные_системы[[#This Row],["0" НДС]]-Профильные_системы[[#This Row],["0" НДС]]*$U$1</f>
        <v>499.64</v>
      </c>
    </row>
    <row r="1068" spans="1:19" x14ac:dyDescent="0.25">
      <c r="A1068" s="1" t="s">
        <v>2334</v>
      </c>
      <c r="B1068" s="1" t="s">
        <v>7</v>
      </c>
      <c r="C1068" s="1" t="s">
        <v>2336</v>
      </c>
      <c r="D1068">
        <v>2620</v>
      </c>
      <c r="E1068">
        <v>2751</v>
      </c>
      <c r="F1068">
        <v>2292.5</v>
      </c>
      <c r="K1068" s="364">
        <f t="array" ref="K1068">Профильные_системы[[#This Row],[РРЦ Без НДС]]-Профильные_системы[[#This Row],[РРЦ Без НДС]]*$N$1</f>
        <v>2620</v>
      </c>
      <c r="L1068" s="364">
        <f t="array" ref="L1068">Профильные_системы[[#This Row],[РРЦ с НДС]]-Профильные_системы[[#This Row],[РРЦ с НДС]]*$N$1</f>
        <v>2751</v>
      </c>
      <c r="M1068" s="364">
        <f t="array" ref="M1068">Профильные_системы[[#This Row],["0" НДС]]-Профильные_системы[[#This Row],["0" НДС]]*$N$1</f>
        <v>2292.5</v>
      </c>
      <c r="Q1068">
        <f t="array" ref="Q1068">Профильные_системы[[#This Row],[РРЦ Без НДС]]-Профильные_системы[[#This Row],[РРЦ Без НДС]]*$U$1</f>
        <v>2620</v>
      </c>
      <c r="R1068">
        <f t="array" ref="R1068">Профильные_системы[[#This Row],[РРЦ с НДС]]-Профильные_системы[[#This Row],[РРЦ с НДС]]*$U$1</f>
        <v>2751</v>
      </c>
      <c r="S1068" s="1">
        <f t="array" ref="S1068">Профильные_системы[[#This Row],["0" НДС]]-Профильные_системы[[#This Row],["0" НДС]]*$U$1</f>
        <v>2292.5</v>
      </c>
    </row>
    <row r="1069" spans="1:19" x14ac:dyDescent="0.25">
      <c r="A1069" s="1" t="s">
        <v>2334</v>
      </c>
      <c r="B1069" s="1" t="s">
        <v>2035</v>
      </c>
      <c r="C1069" s="1" t="s">
        <v>2337</v>
      </c>
      <c r="D1069">
        <v>2620</v>
      </c>
      <c r="E1069">
        <v>2751</v>
      </c>
      <c r="F1069">
        <v>2292.5</v>
      </c>
      <c r="K1069" s="364">
        <f t="array" ref="K1069">Профильные_системы[[#This Row],[РРЦ Без НДС]]-Профильные_системы[[#This Row],[РРЦ Без НДС]]*$N$1</f>
        <v>2620</v>
      </c>
      <c r="L1069" s="364">
        <f t="array" ref="L1069">Профильные_системы[[#This Row],[РРЦ с НДС]]-Профильные_системы[[#This Row],[РРЦ с НДС]]*$N$1</f>
        <v>2751</v>
      </c>
      <c r="M1069" s="364">
        <f t="array" ref="M1069">Профильные_системы[[#This Row],["0" НДС]]-Профильные_системы[[#This Row],["0" НДС]]*$N$1</f>
        <v>2292.5</v>
      </c>
      <c r="Q1069">
        <f t="array" ref="Q1069">Профильные_системы[[#This Row],[РРЦ Без НДС]]-Профильные_системы[[#This Row],[РРЦ Без НДС]]*$U$1</f>
        <v>2620</v>
      </c>
      <c r="R1069">
        <f t="array" ref="R1069">Профильные_системы[[#This Row],[РРЦ с НДС]]-Профильные_системы[[#This Row],[РРЦ с НДС]]*$U$1</f>
        <v>2751</v>
      </c>
      <c r="S1069" s="1">
        <f t="array" ref="S1069">Профильные_системы[[#This Row],["0" НДС]]-Профильные_системы[[#This Row],["0" НДС]]*$U$1</f>
        <v>2292.5</v>
      </c>
    </row>
    <row r="1070" spans="1:19" x14ac:dyDescent="0.25">
      <c r="A1070" s="1" t="s">
        <v>2335</v>
      </c>
      <c r="B1070" s="1" t="s">
        <v>7</v>
      </c>
      <c r="C1070" s="1" t="s">
        <v>2338</v>
      </c>
      <c r="D1070">
        <v>2620</v>
      </c>
      <c r="E1070">
        <v>2751</v>
      </c>
      <c r="F1070">
        <v>2292.5</v>
      </c>
      <c r="K1070" s="364">
        <f t="array" ref="K1070">Профильные_системы[[#This Row],[РРЦ Без НДС]]-Профильные_системы[[#This Row],[РРЦ Без НДС]]*$N$1</f>
        <v>2620</v>
      </c>
      <c r="L1070" s="364">
        <f t="array" ref="L1070">Профильные_системы[[#This Row],[РРЦ с НДС]]-Профильные_системы[[#This Row],[РРЦ с НДС]]*$N$1</f>
        <v>2751</v>
      </c>
      <c r="M1070" s="364">
        <f t="array" ref="M1070">Профильные_системы[[#This Row],["0" НДС]]-Профильные_системы[[#This Row],["0" НДС]]*$N$1</f>
        <v>2292.5</v>
      </c>
      <c r="Q1070">
        <f t="array" ref="Q1070">Профильные_системы[[#This Row],[РРЦ Без НДС]]-Профильные_системы[[#This Row],[РРЦ Без НДС]]*$U$1</f>
        <v>2620</v>
      </c>
      <c r="R1070">
        <f t="array" ref="R1070">Профильные_системы[[#This Row],[РРЦ с НДС]]-Профильные_системы[[#This Row],[РРЦ с НДС]]*$U$1</f>
        <v>2751</v>
      </c>
      <c r="S1070" s="1">
        <f t="array" ref="S1070">Профильные_системы[[#This Row],["0" НДС]]-Профильные_системы[[#This Row],["0" НДС]]*$U$1</f>
        <v>2292.5</v>
      </c>
    </row>
    <row r="1071" spans="1:19" x14ac:dyDescent="0.25">
      <c r="A1071" s="1" t="s">
        <v>2335</v>
      </c>
      <c r="B1071" s="1" t="s">
        <v>2035</v>
      </c>
      <c r="C1071" s="1" t="s">
        <v>2339</v>
      </c>
      <c r="D1071">
        <v>2620</v>
      </c>
      <c r="E1071">
        <v>2751</v>
      </c>
      <c r="F1071">
        <v>2292.5</v>
      </c>
      <c r="K1071" s="364">
        <f t="array" ref="K1071">Профильные_системы[[#This Row],[РРЦ Без НДС]]-Профильные_системы[[#This Row],[РРЦ Без НДС]]*$N$1</f>
        <v>2620</v>
      </c>
      <c r="L1071" s="364">
        <f t="array" ref="L1071">Профильные_системы[[#This Row],[РРЦ с НДС]]-Профильные_системы[[#This Row],[РРЦ с НДС]]*$N$1</f>
        <v>2751</v>
      </c>
      <c r="M1071" s="364">
        <f t="array" ref="M1071">Профильные_системы[[#This Row],["0" НДС]]-Профильные_системы[[#This Row],["0" НДС]]*$N$1</f>
        <v>2292.5</v>
      </c>
      <c r="Q1071">
        <f t="array" ref="Q1071">Профильные_системы[[#This Row],[РРЦ Без НДС]]-Профильные_системы[[#This Row],[РРЦ Без НДС]]*$U$1</f>
        <v>2620</v>
      </c>
      <c r="R1071">
        <f t="array" ref="R1071">Профильные_системы[[#This Row],[РРЦ с НДС]]-Профильные_системы[[#This Row],[РРЦ с НДС]]*$U$1</f>
        <v>2751</v>
      </c>
      <c r="S1071" s="1">
        <f t="array" ref="S1071">Профильные_системы[[#This Row],["0" НДС]]-Профильные_системы[[#This Row],["0" НДС]]*$U$1</f>
        <v>2292.5</v>
      </c>
    </row>
    <row r="1072" spans="1:19" x14ac:dyDescent="0.25">
      <c r="A1072" s="1" t="s">
        <v>2051</v>
      </c>
      <c r="B1072" s="1"/>
      <c r="C1072" s="1" t="s">
        <v>2073</v>
      </c>
      <c r="D1072">
        <v>57.75</v>
      </c>
      <c r="E1072">
        <v>60.636000000000003</v>
      </c>
      <c r="F1072">
        <v>50.53</v>
      </c>
      <c r="K1072" s="364">
        <f t="array" ref="K1072">Профильные_системы[[#This Row],[РРЦ Без НДС]]-Профильные_системы[[#This Row],[РРЦ Без НДС]]*$N$1</f>
        <v>57.75</v>
      </c>
      <c r="L1072" s="364">
        <f t="array" ref="L1072">Профильные_системы[[#This Row],[РРЦ с НДС]]-Профильные_системы[[#This Row],[РРЦ с НДС]]*$N$1</f>
        <v>60.636000000000003</v>
      </c>
      <c r="M1072" s="364">
        <f t="array" ref="M1072">Профильные_системы[[#This Row],["0" НДС]]-Профильные_системы[[#This Row],["0" НДС]]*$N$1</f>
        <v>50.53</v>
      </c>
      <c r="Q1072">
        <f t="array" ref="Q1072">Профильные_системы[[#This Row],[РРЦ Без НДС]]-Профильные_системы[[#This Row],[РРЦ Без НДС]]*$U$1</f>
        <v>57.75</v>
      </c>
      <c r="R1072">
        <f t="array" ref="R1072">Профильные_системы[[#This Row],[РРЦ с НДС]]-Профильные_системы[[#This Row],[РРЦ с НДС]]*$U$1</f>
        <v>60.636000000000003</v>
      </c>
      <c r="S1072" s="1">
        <f t="array" ref="S1072">Профильные_системы[[#This Row],["0" НДС]]-Профильные_системы[[#This Row],["0" НДС]]*$U$1</f>
        <v>50.53</v>
      </c>
    </row>
    <row r="1073" spans="1:19" x14ac:dyDescent="0.25">
      <c r="A1073" s="1" t="s">
        <v>2032</v>
      </c>
      <c r="B1073" s="1" t="s">
        <v>7</v>
      </c>
      <c r="C1073" s="1" t="s">
        <v>2074</v>
      </c>
      <c r="D1073">
        <v>4438.8500000000004</v>
      </c>
      <c r="E1073">
        <v>4660.7879999999996</v>
      </c>
      <c r="F1073">
        <v>3883.99</v>
      </c>
      <c r="K1073" s="364">
        <f t="array" ref="K1073">Профильные_системы[[#This Row],[РРЦ Без НДС]]-Профильные_системы[[#This Row],[РРЦ Без НДС]]*$N$1</f>
        <v>4438.8500000000004</v>
      </c>
      <c r="L1073" s="364">
        <f t="array" ref="L1073">Профильные_системы[[#This Row],[РРЦ с НДС]]-Профильные_системы[[#This Row],[РРЦ с НДС]]*$N$1</f>
        <v>4660.7879999999996</v>
      </c>
      <c r="M1073" s="364">
        <f t="array" ref="M1073">Профильные_системы[[#This Row],["0" НДС]]-Профильные_системы[[#This Row],["0" НДС]]*$N$1</f>
        <v>3883.99</v>
      </c>
      <c r="Q1073">
        <f t="array" ref="Q1073">Профильные_системы[[#This Row],[РРЦ Без НДС]]-Профильные_системы[[#This Row],[РРЦ Без НДС]]*$U$1</f>
        <v>4438.8500000000004</v>
      </c>
      <c r="R1073">
        <f t="array" ref="R1073">Профильные_системы[[#This Row],[РРЦ с НДС]]-Профильные_системы[[#This Row],[РРЦ с НДС]]*$U$1</f>
        <v>4660.7879999999996</v>
      </c>
      <c r="S1073" s="1">
        <f t="array" ref="S1073">Профильные_системы[[#This Row],["0" НДС]]-Профильные_системы[[#This Row],["0" НДС]]*$U$1</f>
        <v>3883.99</v>
      </c>
    </row>
    <row r="1074" spans="1:19" x14ac:dyDescent="0.25">
      <c r="A1074" s="1" t="s">
        <v>2032</v>
      </c>
      <c r="B1074" s="1" t="s">
        <v>2033</v>
      </c>
      <c r="C1074" s="1" t="s">
        <v>2075</v>
      </c>
      <c r="D1074">
        <v>5808.41</v>
      </c>
      <c r="E1074">
        <v>6098.8319999999994</v>
      </c>
      <c r="F1074">
        <v>5082.3599999999997</v>
      </c>
      <c r="K1074" s="364">
        <f t="array" ref="K1074">Профильные_системы[[#This Row],[РРЦ Без НДС]]-Профильные_системы[[#This Row],[РРЦ Без НДС]]*$N$1</f>
        <v>5808.41</v>
      </c>
      <c r="L1074" s="364">
        <f t="array" ref="L1074">Профильные_системы[[#This Row],[РРЦ с НДС]]-Профильные_системы[[#This Row],[РРЦ с НДС]]*$N$1</f>
        <v>6098.8319999999994</v>
      </c>
      <c r="M1074" s="364">
        <f t="array" ref="M1074">Профильные_системы[[#This Row],["0" НДС]]-Профильные_системы[[#This Row],["0" НДС]]*$N$1</f>
        <v>5082.3599999999997</v>
      </c>
      <c r="Q1074">
        <f t="array" ref="Q1074">Профильные_системы[[#This Row],[РРЦ Без НДС]]-Профильные_системы[[#This Row],[РРЦ Без НДС]]*$U$1</f>
        <v>5808.41</v>
      </c>
      <c r="R1074">
        <f t="array" ref="R1074">Профильные_системы[[#This Row],[РРЦ с НДС]]-Профильные_системы[[#This Row],[РРЦ с НДС]]*$U$1</f>
        <v>6098.8319999999994</v>
      </c>
      <c r="S1074" s="1">
        <f t="array" ref="S1074">Профильные_системы[[#This Row],["0" НДС]]-Профильные_системы[[#This Row],["0" НДС]]*$U$1</f>
        <v>5082.3599999999997</v>
      </c>
    </row>
    <row r="1075" spans="1:19" x14ac:dyDescent="0.25">
      <c r="A1075" s="1" t="s">
        <v>2032</v>
      </c>
      <c r="B1075" s="1" t="s">
        <v>2034</v>
      </c>
      <c r="C1075" s="1" t="s">
        <v>2076</v>
      </c>
      <c r="D1075">
        <v>4974.82</v>
      </c>
      <c r="E1075">
        <v>5223.5640000000003</v>
      </c>
      <c r="F1075">
        <v>4352.97</v>
      </c>
      <c r="K1075" s="364">
        <f t="array" ref="K1075">Профильные_системы[[#This Row],[РРЦ Без НДС]]-Профильные_системы[[#This Row],[РРЦ Без НДС]]*$N$1</f>
        <v>4974.82</v>
      </c>
      <c r="L1075" s="364">
        <f t="array" ref="L1075">Профильные_системы[[#This Row],[РРЦ с НДС]]-Профильные_системы[[#This Row],[РРЦ с НДС]]*$N$1</f>
        <v>5223.5640000000003</v>
      </c>
      <c r="M1075" s="364">
        <f t="array" ref="M1075">Профильные_системы[[#This Row],["0" НДС]]-Профильные_системы[[#This Row],["0" НДС]]*$N$1</f>
        <v>4352.97</v>
      </c>
      <c r="Q1075">
        <f t="array" ref="Q1075">Профильные_системы[[#This Row],[РРЦ Без НДС]]-Профильные_системы[[#This Row],[РРЦ Без НДС]]*$U$1</f>
        <v>4974.82</v>
      </c>
      <c r="R1075">
        <f t="array" ref="R1075">Профильные_системы[[#This Row],[РРЦ с НДС]]-Профильные_системы[[#This Row],[РРЦ с НДС]]*$U$1</f>
        <v>5223.5640000000003</v>
      </c>
      <c r="S1075" s="1">
        <f t="array" ref="S1075">Профильные_системы[[#This Row],["0" НДС]]-Профильные_системы[[#This Row],["0" НДС]]*$U$1</f>
        <v>4352.97</v>
      </c>
    </row>
    <row r="1076" spans="1:19" x14ac:dyDescent="0.25">
      <c r="A1076" s="1" t="s">
        <v>2032</v>
      </c>
      <c r="B1076" s="1" t="s">
        <v>2035</v>
      </c>
      <c r="C1076" s="1" t="s">
        <v>2077</v>
      </c>
      <c r="D1076">
        <v>5246.87</v>
      </c>
      <c r="E1076">
        <v>5509.2120000000004</v>
      </c>
      <c r="F1076">
        <v>4591.01</v>
      </c>
      <c r="K1076" s="364">
        <f t="array" ref="K1076">Профильные_системы[[#This Row],[РРЦ Без НДС]]-Профильные_системы[[#This Row],[РРЦ Без НДС]]*$N$1</f>
        <v>5246.87</v>
      </c>
      <c r="L1076" s="364">
        <f t="array" ref="L1076">Профильные_системы[[#This Row],[РРЦ с НДС]]-Профильные_системы[[#This Row],[РРЦ с НДС]]*$N$1</f>
        <v>5509.2120000000004</v>
      </c>
      <c r="M1076" s="364">
        <f t="array" ref="M1076">Профильные_системы[[#This Row],["0" НДС]]-Профильные_системы[[#This Row],["0" НДС]]*$N$1</f>
        <v>4591.01</v>
      </c>
      <c r="Q1076">
        <f t="array" ref="Q1076">Профильные_системы[[#This Row],[РРЦ Без НДС]]-Профильные_системы[[#This Row],[РРЦ Без НДС]]*$U$1</f>
        <v>5246.87</v>
      </c>
      <c r="R1076">
        <f t="array" ref="R1076">Профильные_системы[[#This Row],[РРЦ с НДС]]-Профильные_системы[[#This Row],[РРЦ с НДС]]*$U$1</f>
        <v>5509.2120000000004</v>
      </c>
      <c r="S1076" s="1">
        <f t="array" ref="S1076">Профильные_системы[[#This Row],["0" НДС]]-Профильные_системы[[#This Row],["0" НДС]]*$U$1</f>
        <v>4591.01</v>
      </c>
    </row>
    <row r="1077" spans="1:19" x14ac:dyDescent="0.25">
      <c r="A1077" s="1" t="s">
        <v>2032</v>
      </c>
      <c r="B1077" s="1" t="s">
        <v>2036</v>
      </c>
      <c r="C1077" s="1" t="s">
        <v>2078</v>
      </c>
      <c r="D1077">
        <v>5127.12</v>
      </c>
      <c r="E1077">
        <v>5383.4759999999997</v>
      </c>
      <c r="F1077">
        <v>4486.2299999999996</v>
      </c>
      <c r="K1077" s="364">
        <f t="array" ref="K1077">Профильные_системы[[#This Row],[РРЦ Без НДС]]-Профильные_системы[[#This Row],[РРЦ Без НДС]]*$N$1</f>
        <v>5127.12</v>
      </c>
      <c r="L1077" s="364">
        <f t="array" ref="L1077">Профильные_системы[[#This Row],[РРЦ с НДС]]-Профильные_системы[[#This Row],[РРЦ с НДС]]*$N$1</f>
        <v>5383.4759999999997</v>
      </c>
      <c r="M1077" s="364">
        <f t="array" ref="M1077">Профильные_системы[[#This Row],["0" НДС]]-Профильные_системы[[#This Row],["0" НДС]]*$N$1</f>
        <v>4486.2299999999996</v>
      </c>
      <c r="Q1077">
        <f t="array" ref="Q1077">Профильные_системы[[#This Row],[РРЦ Без НДС]]-Профильные_системы[[#This Row],[РРЦ Без НДС]]*$U$1</f>
        <v>5127.12</v>
      </c>
      <c r="R1077">
        <f t="array" ref="R1077">Профильные_системы[[#This Row],[РРЦ с НДС]]-Профильные_системы[[#This Row],[РРЦ с НДС]]*$U$1</f>
        <v>5383.4759999999997</v>
      </c>
      <c r="S1077" s="1">
        <f t="array" ref="S1077">Профильные_системы[[#This Row],["0" НДС]]-Профильные_системы[[#This Row],["0" НДС]]*$U$1</f>
        <v>4486.2299999999996</v>
      </c>
    </row>
    <row r="1078" spans="1:19" x14ac:dyDescent="0.25">
      <c r="A1078" s="1" t="s">
        <v>2037</v>
      </c>
      <c r="B1078" s="1" t="s">
        <v>7</v>
      </c>
      <c r="C1078" s="1" t="s">
        <v>2079</v>
      </c>
      <c r="D1078">
        <v>1902.03</v>
      </c>
      <c r="E1078">
        <v>1997.136</v>
      </c>
      <c r="F1078">
        <v>1664.28</v>
      </c>
      <c r="K1078" s="364">
        <f t="array" ref="K1078">Профильные_системы[[#This Row],[РРЦ Без НДС]]-Профильные_системы[[#This Row],[РРЦ Без НДС]]*$N$1</f>
        <v>1902.03</v>
      </c>
      <c r="L1078" s="364">
        <f t="array" ref="L1078">Профильные_системы[[#This Row],[РРЦ с НДС]]-Профильные_системы[[#This Row],[РРЦ с НДС]]*$N$1</f>
        <v>1997.136</v>
      </c>
      <c r="M1078" s="364">
        <f t="array" ref="M1078">Профильные_системы[[#This Row],["0" НДС]]-Профильные_системы[[#This Row],["0" НДС]]*$N$1</f>
        <v>1664.28</v>
      </c>
      <c r="Q1078">
        <f t="array" ref="Q1078">Профильные_системы[[#This Row],[РРЦ Без НДС]]-Профильные_системы[[#This Row],[РРЦ Без НДС]]*$U$1</f>
        <v>1902.03</v>
      </c>
      <c r="R1078">
        <f t="array" ref="R1078">Профильные_системы[[#This Row],[РРЦ с НДС]]-Профильные_системы[[#This Row],[РРЦ с НДС]]*$U$1</f>
        <v>1997.136</v>
      </c>
      <c r="S1078" s="1">
        <f t="array" ref="S1078">Профильные_системы[[#This Row],["0" НДС]]-Профильные_системы[[#This Row],["0" НДС]]*$U$1</f>
        <v>1664.28</v>
      </c>
    </row>
    <row r="1079" spans="1:19" x14ac:dyDescent="0.25">
      <c r="A1079" s="1" t="s">
        <v>2037</v>
      </c>
      <c r="B1079" s="1" t="s">
        <v>2033</v>
      </c>
      <c r="C1079" s="1" t="s">
        <v>2080</v>
      </c>
      <c r="D1079">
        <v>3023.96</v>
      </c>
      <c r="E1079">
        <v>3175.1639999999998</v>
      </c>
      <c r="F1079">
        <v>2645.97</v>
      </c>
      <c r="K1079" s="364">
        <f t="array" ref="K1079">Профильные_системы[[#This Row],[РРЦ Без НДС]]-Профильные_системы[[#This Row],[РРЦ Без НДС]]*$N$1</f>
        <v>3023.96</v>
      </c>
      <c r="L1079" s="364">
        <f t="array" ref="L1079">Профильные_системы[[#This Row],[РРЦ с НДС]]-Профильные_системы[[#This Row],[РРЦ с НДС]]*$N$1</f>
        <v>3175.1639999999998</v>
      </c>
      <c r="M1079" s="364">
        <f t="array" ref="M1079">Профильные_системы[[#This Row],["0" НДС]]-Профильные_системы[[#This Row],["0" НДС]]*$N$1</f>
        <v>2645.97</v>
      </c>
      <c r="Q1079">
        <f t="array" ref="Q1079">Профильные_системы[[#This Row],[РРЦ Без НДС]]-Профильные_системы[[#This Row],[РРЦ Без НДС]]*$U$1</f>
        <v>3023.96</v>
      </c>
      <c r="R1079">
        <f t="array" ref="R1079">Профильные_системы[[#This Row],[РРЦ с НДС]]-Профильные_системы[[#This Row],[РРЦ с НДС]]*$U$1</f>
        <v>3175.1639999999998</v>
      </c>
      <c r="S1079" s="1">
        <f t="array" ref="S1079">Профильные_системы[[#This Row],["0" НДС]]-Профильные_системы[[#This Row],["0" НДС]]*$U$1</f>
        <v>2645.97</v>
      </c>
    </row>
    <row r="1080" spans="1:19" x14ac:dyDescent="0.25">
      <c r="A1080" s="1" t="s">
        <v>2037</v>
      </c>
      <c r="B1080" s="1" t="s">
        <v>2034</v>
      </c>
      <c r="C1080" s="1" t="s">
        <v>2081</v>
      </c>
      <c r="D1080">
        <v>2121.77</v>
      </c>
      <c r="E1080">
        <v>2227.86</v>
      </c>
      <c r="F1080">
        <v>1856.55</v>
      </c>
      <c r="K1080" s="364">
        <f t="array" ref="K1080">Профильные_системы[[#This Row],[РРЦ Без НДС]]-Профильные_системы[[#This Row],[РРЦ Без НДС]]*$N$1</f>
        <v>2121.77</v>
      </c>
      <c r="L1080" s="364">
        <f t="array" ref="L1080">Профильные_системы[[#This Row],[РРЦ с НДС]]-Профильные_системы[[#This Row],[РРЦ с НДС]]*$N$1</f>
        <v>2227.86</v>
      </c>
      <c r="M1080" s="364">
        <f t="array" ref="M1080">Профильные_системы[[#This Row],["0" НДС]]-Профильные_системы[[#This Row],["0" НДС]]*$N$1</f>
        <v>1856.55</v>
      </c>
      <c r="Q1080">
        <f t="array" ref="Q1080">Профильные_системы[[#This Row],[РРЦ Без НДС]]-Профильные_системы[[#This Row],[РРЦ Без НДС]]*$U$1</f>
        <v>2121.77</v>
      </c>
      <c r="R1080">
        <f t="array" ref="R1080">Профильные_системы[[#This Row],[РРЦ с НДС]]-Профильные_системы[[#This Row],[РРЦ с НДС]]*$U$1</f>
        <v>2227.86</v>
      </c>
      <c r="S1080" s="1">
        <f t="array" ref="S1080">Профильные_системы[[#This Row],["0" НДС]]-Профильные_системы[[#This Row],["0" НДС]]*$U$1</f>
        <v>1856.55</v>
      </c>
    </row>
    <row r="1081" spans="1:19" x14ac:dyDescent="0.25">
      <c r="A1081" s="1" t="s">
        <v>2037</v>
      </c>
      <c r="B1081" s="1" t="s">
        <v>2035</v>
      </c>
      <c r="C1081" s="1" t="s">
        <v>2082</v>
      </c>
      <c r="D1081">
        <v>2236.87</v>
      </c>
      <c r="E1081">
        <v>2348.712</v>
      </c>
      <c r="F1081">
        <v>1957.26</v>
      </c>
      <c r="K1081" s="364">
        <f t="array" ref="K1081">Профильные_системы[[#This Row],[РРЦ Без НДС]]-Профильные_системы[[#This Row],[РРЦ Без НДС]]*$N$1</f>
        <v>2236.87</v>
      </c>
      <c r="L1081" s="364">
        <f t="array" ref="L1081">Профильные_системы[[#This Row],[РРЦ с НДС]]-Профильные_системы[[#This Row],[РРЦ с НДС]]*$N$1</f>
        <v>2348.712</v>
      </c>
      <c r="M1081" s="364">
        <f t="array" ref="M1081">Профильные_системы[[#This Row],["0" НДС]]-Профильные_системы[[#This Row],["0" НДС]]*$N$1</f>
        <v>1957.26</v>
      </c>
      <c r="Q1081">
        <f t="array" ref="Q1081">Профильные_системы[[#This Row],[РРЦ Без НДС]]-Профильные_системы[[#This Row],[РРЦ Без НДС]]*$U$1</f>
        <v>2236.87</v>
      </c>
      <c r="R1081">
        <f t="array" ref="R1081">Профильные_системы[[#This Row],[РРЦ с НДС]]-Профильные_системы[[#This Row],[РРЦ с НДС]]*$U$1</f>
        <v>2348.712</v>
      </c>
      <c r="S1081" s="1">
        <f t="array" ref="S1081">Профильные_системы[[#This Row],["0" НДС]]-Профильные_системы[[#This Row],["0" НДС]]*$U$1</f>
        <v>1957.26</v>
      </c>
    </row>
    <row r="1082" spans="1:19" x14ac:dyDescent="0.25">
      <c r="A1082" s="1" t="s">
        <v>2037</v>
      </c>
      <c r="B1082" s="1" t="s">
        <v>2036</v>
      </c>
      <c r="C1082" s="1" t="s">
        <v>2083</v>
      </c>
      <c r="D1082">
        <v>2232.2199999999998</v>
      </c>
      <c r="E1082">
        <v>2343.828</v>
      </c>
      <c r="F1082">
        <v>1953.19</v>
      </c>
      <c r="K1082" s="364">
        <f t="array" ref="K1082">Профильные_системы[[#This Row],[РРЦ Без НДС]]-Профильные_системы[[#This Row],[РРЦ Без НДС]]*$N$1</f>
        <v>2232.2199999999998</v>
      </c>
      <c r="L1082" s="364">
        <f t="array" ref="L1082">Профильные_системы[[#This Row],[РРЦ с НДС]]-Профильные_системы[[#This Row],[РРЦ с НДС]]*$N$1</f>
        <v>2343.828</v>
      </c>
      <c r="M1082" s="364">
        <f t="array" ref="M1082">Профильные_системы[[#This Row],["0" НДС]]-Профильные_системы[[#This Row],["0" НДС]]*$N$1</f>
        <v>1953.19</v>
      </c>
      <c r="Q1082">
        <f t="array" ref="Q1082">Профильные_системы[[#This Row],[РРЦ Без НДС]]-Профильные_системы[[#This Row],[РРЦ Без НДС]]*$U$1</f>
        <v>2232.2199999999998</v>
      </c>
      <c r="R1082">
        <f t="array" ref="R1082">Профильные_системы[[#This Row],[РРЦ с НДС]]-Профильные_системы[[#This Row],[РРЦ с НДС]]*$U$1</f>
        <v>2343.828</v>
      </c>
      <c r="S1082" s="1">
        <f t="array" ref="S1082">Профильные_системы[[#This Row],["0" НДС]]-Профильные_системы[[#This Row],["0" НДС]]*$U$1</f>
        <v>1953.19</v>
      </c>
    </row>
    <row r="1083" spans="1:19" x14ac:dyDescent="0.25">
      <c r="A1083" s="1" t="s">
        <v>2038</v>
      </c>
      <c r="B1083" s="1" t="s">
        <v>7</v>
      </c>
      <c r="C1083" s="1" t="s">
        <v>2084</v>
      </c>
      <c r="D1083">
        <v>5081.78</v>
      </c>
      <c r="E1083">
        <v>5335.8720000000003</v>
      </c>
      <c r="F1083">
        <v>4446.5600000000004</v>
      </c>
      <c r="K1083" s="364">
        <f t="array" ref="K1083">Профильные_системы[[#This Row],[РРЦ Без НДС]]-Профильные_системы[[#This Row],[РРЦ Без НДС]]*$N$1</f>
        <v>5081.78</v>
      </c>
      <c r="L1083" s="364">
        <f t="array" ref="L1083">Профильные_системы[[#This Row],[РРЦ с НДС]]-Профильные_системы[[#This Row],[РРЦ с НДС]]*$N$1</f>
        <v>5335.8720000000003</v>
      </c>
      <c r="M1083" s="364">
        <f t="array" ref="M1083">Профильные_системы[[#This Row],["0" НДС]]-Профильные_системы[[#This Row],["0" НДС]]*$N$1</f>
        <v>4446.5600000000004</v>
      </c>
      <c r="Q1083">
        <f t="array" ref="Q1083">Профильные_системы[[#This Row],[РРЦ Без НДС]]-Профильные_системы[[#This Row],[РРЦ Без НДС]]*$U$1</f>
        <v>5081.78</v>
      </c>
      <c r="R1083">
        <f t="array" ref="R1083">Профильные_системы[[#This Row],[РРЦ с НДС]]-Профильные_системы[[#This Row],[РРЦ с НДС]]*$U$1</f>
        <v>5335.8720000000003</v>
      </c>
      <c r="S1083" s="1">
        <f t="array" ref="S1083">Профильные_системы[[#This Row],["0" НДС]]-Профильные_системы[[#This Row],["0" НДС]]*$U$1</f>
        <v>4446.5600000000004</v>
      </c>
    </row>
    <row r="1084" spans="1:19" x14ac:dyDescent="0.25">
      <c r="A1084" s="1" t="s">
        <v>2038</v>
      </c>
      <c r="B1084" s="1" t="s">
        <v>2033</v>
      </c>
      <c r="C1084" s="1" t="s">
        <v>2085</v>
      </c>
      <c r="D1084">
        <v>6658.28</v>
      </c>
      <c r="E1084">
        <v>6991.2</v>
      </c>
      <c r="F1084">
        <v>5826</v>
      </c>
      <c r="K1084" s="364">
        <f t="array" ref="K1084">Профильные_системы[[#This Row],[РРЦ Без НДС]]-Профильные_системы[[#This Row],[РРЦ Без НДС]]*$N$1</f>
        <v>6658.28</v>
      </c>
      <c r="L1084" s="364">
        <f t="array" ref="L1084">Профильные_системы[[#This Row],[РРЦ с НДС]]-Профильные_системы[[#This Row],[РРЦ с НДС]]*$N$1</f>
        <v>6991.2</v>
      </c>
      <c r="M1084" s="364">
        <f t="array" ref="M1084">Профильные_системы[[#This Row],["0" НДС]]-Профильные_системы[[#This Row],["0" НДС]]*$N$1</f>
        <v>5826</v>
      </c>
      <c r="Q1084">
        <f t="array" ref="Q1084">Профильные_системы[[#This Row],[РРЦ Без НДС]]-Профильные_системы[[#This Row],[РРЦ Без НДС]]*$U$1</f>
        <v>6658.28</v>
      </c>
      <c r="R1084">
        <f t="array" ref="R1084">Профильные_системы[[#This Row],[РРЦ с НДС]]-Профильные_системы[[#This Row],[РРЦ с НДС]]*$U$1</f>
        <v>6991.2</v>
      </c>
      <c r="S1084" s="1">
        <f t="array" ref="S1084">Профильные_системы[[#This Row],["0" НДС]]-Профильные_системы[[#This Row],["0" НДС]]*$U$1</f>
        <v>5826</v>
      </c>
    </row>
    <row r="1085" spans="1:19" x14ac:dyDescent="0.25">
      <c r="A1085" s="1" t="s">
        <v>2038</v>
      </c>
      <c r="B1085" s="1" t="s">
        <v>2034</v>
      </c>
      <c r="C1085" s="1" t="s">
        <v>2086</v>
      </c>
      <c r="D1085">
        <v>5695.64</v>
      </c>
      <c r="E1085">
        <v>5980.4279999999999</v>
      </c>
      <c r="F1085">
        <v>4983.6899999999996</v>
      </c>
      <c r="K1085" s="364">
        <f t="array" ref="K1085">Профильные_системы[[#This Row],[РРЦ Без НДС]]-Профильные_системы[[#This Row],[РРЦ Без НДС]]*$N$1</f>
        <v>5695.64</v>
      </c>
      <c r="L1085" s="364">
        <f t="array" ref="L1085">Профильные_системы[[#This Row],[РРЦ с НДС]]-Профильные_системы[[#This Row],[РРЦ с НДС]]*$N$1</f>
        <v>5980.4279999999999</v>
      </c>
      <c r="M1085" s="364">
        <f t="array" ref="M1085">Профильные_системы[[#This Row],["0" НДС]]-Профильные_системы[[#This Row],["0" НДС]]*$N$1</f>
        <v>4983.6899999999996</v>
      </c>
      <c r="Q1085">
        <f t="array" ref="Q1085">Профильные_системы[[#This Row],[РРЦ Без НДС]]-Профильные_системы[[#This Row],[РРЦ Без НДС]]*$U$1</f>
        <v>5695.64</v>
      </c>
      <c r="R1085">
        <f t="array" ref="R1085">Профильные_системы[[#This Row],[РРЦ с НДС]]-Профильные_системы[[#This Row],[РРЦ с НДС]]*$U$1</f>
        <v>5980.4279999999999</v>
      </c>
      <c r="S1085" s="1">
        <f t="array" ref="S1085">Профильные_системы[[#This Row],["0" НДС]]-Профильные_системы[[#This Row],["0" НДС]]*$U$1</f>
        <v>4983.6899999999996</v>
      </c>
    </row>
    <row r="1086" spans="1:19" x14ac:dyDescent="0.25">
      <c r="A1086" s="1" t="s">
        <v>2038</v>
      </c>
      <c r="B1086" s="1" t="s">
        <v>2035</v>
      </c>
      <c r="C1086" s="1" t="s">
        <v>2087</v>
      </c>
      <c r="D1086">
        <v>6006.05</v>
      </c>
      <c r="E1086">
        <v>6306.348</v>
      </c>
      <c r="F1086">
        <v>5255.29</v>
      </c>
      <c r="K1086" s="364">
        <f t="array" ref="K1086">Профильные_системы[[#This Row],[РРЦ Без НДС]]-Профильные_системы[[#This Row],[РРЦ Без НДС]]*$N$1</f>
        <v>6006.05</v>
      </c>
      <c r="L1086" s="364">
        <f t="array" ref="L1086">Профильные_системы[[#This Row],[РРЦ с НДС]]-Профильные_системы[[#This Row],[РРЦ с НДС]]*$N$1</f>
        <v>6306.348</v>
      </c>
      <c r="M1086" s="364">
        <f t="array" ref="M1086">Профильные_системы[[#This Row],["0" НДС]]-Профильные_системы[[#This Row],["0" НДС]]*$N$1</f>
        <v>5255.29</v>
      </c>
      <c r="Q1086">
        <f t="array" ref="Q1086">Профильные_системы[[#This Row],[РРЦ Без НДС]]-Профильные_системы[[#This Row],[РРЦ Без НДС]]*$U$1</f>
        <v>6006.05</v>
      </c>
      <c r="R1086">
        <f t="array" ref="R1086">Профильные_системы[[#This Row],[РРЦ с НДС]]-Профильные_системы[[#This Row],[РРЦ с НДС]]*$U$1</f>
        <v>6306.348</v>
      </c>
      <c r="S1086" s="1">
        <f t="array" ref="S1086">Профильные_системы[[#This Row],["0" НДС]]-Профильные_системы[[#This Row],["0" НДС]]*$U$1</f>
        <v>5255.29</v>
      </c>
    </row>
    <row r="1087" spans="1:19" x14ac:dyDescent="0.25">
      <c r="A1087" s="1" t="s">
        <v>2038</v>
      </c>
      <c r="B1087" s="1" t="s">
        <v>2036</v>
      </c>
      <c r="C1087" s="1" t="s">
        <v>2088</v>
      </c>
      <c r="D1087">
        <v>5871.19</v>
      </c>
      <c r="E1087">
        <v>6164.7479999999996</v>
      </c>
      <c r="F1087">
        <v>5137.29</v>
      </c>
      <c r="K1087" s="364">
        <f t="array" ref="K1087">Профильные_системы[[#This Row],[РРЦ Без НДС]]-Профильные_системы[[#This Row],[РРЦ Без НДС]]*$N$1</f>
        <v>5871.19</v>
      </c>
      <c r="L1087" s="364">
        <f t="array" ref="L1087">Профильные_системы[[#This Row],[РРЦ с НДС]]-Профильные_системы[[#This Row],[РРЦ с НДС]]*$N$1</f>
        <v>6164.7479999999996</v>
      </c>
      <c r="M1087" s="364">
        <f t="array" ref="M1087">Профильные_системы[[#This Row],["0" НДС]]-Профильные_системы[[#This Row],["0" НДС]]*$N$1</f>
        <v>5137.29</v>
      </c>
      <c r="Q1087">
        <f t="array" ref="Q1087">Профильные_системы[[#This Row],[РРЦ Без НДС]]-Профильные_системы[[#This Row],[РРЦ Без НДС]]*$U$1</f>
        <v>5871.19</v>
      </c>
      <c r="R1087">
        <f t="array" ref="R1087">Профильные_системы[[#This Row],[РРЦ с НДС]]-Профильные_системы[[#This Row],[РРЦ с НДС]]*$U$1</f>
        <v>6164.7479999999996</v>
      </c>
      <c r="S1087" s="1">
        <f t="array" ref="S1087">Профильные_системы[[#This Row],["0" НДС]]-Профильные_системы[[#This Row],["0" НДС]]*$U$1</f>
        <v>5137.29</v>
      </c>
    </row>
    <row r="1088" spans="1:19" x14ac:dyDescent="0.25">
      <c r="A1088" s="1" t="s">
        <v>2039</v>
      </c>
      <c r="B1088" s="1" t="s">
        <v>7</v>
      </c>
      <c r="C1088" s="1" t="s">
        <v>2089</v>
      </c>
      <c r="D1088">
        <v>2417.0700000000002</v>
      </c>
      <c r="E1088">
        <v>2537.9279999999999</v>
      </c>
      <c r="F1088">
        <v>2114.94</v>
      </c>
      <c r="K1088" s="364">
        <f t="array" ref="K1088">Профильные_системы[[#This Row],[РРЦ Без НДС]]-Профильные_системы[[#This Row],[РРЦ Без НДС]]*$N$1</f>
        <v>2417.0700000000002</v>
      </c>
      <c r="L1088" s="364">
        <f t="array" ref="L1088">Профильные_системы[[#This Row],[РРЦ с НДС]]-Профильные_системы[[#This Row],[РРЦ с НДС]]*$N$1</f>
        <v>2537.9279999999999</v>
      </c>
      <c r="M1088" s="364">
        <f t="array" ref="M1088">Профильные_системы[[#This Row],["0" НДС]]-Профильные_системы[[#This Row],["0" НДС]]*$N$1</f>
        <v>2114.94</v>
      </c>
      <c r="Q1088">
        <f t="array" ref="Q1088">Профильные_системы[[#This Row],[РРЦ Без НДС]]-Профильные_системы[[#This Row],[РРЦ Без НДС]]*$U$1</f>
        <v>2417.0700000000002</v>
      </c>
      <c r="R1088">
        <f t="array" ref="R1088">Профильные_системы[[#This Row],[РРЦ с НДС]]-Профильные_системы[[#This Row],[РРЦ с НДС]]*$U$1</f>
        <v>2537.9279999999999</v>
      </c>
      <c r="S1088" s="1">
        <f t="array" ref="S1088">Профильные_системы[[#This Row],["0" НДС]]-Профильные_системы[[#This Row],["0" НДС]]*$U$1</f>
        <v>2114.94</v>
      </c>
    </row>
    <row r="1089" spans="1:19" x14ac:dyDescent="0.25">
      <c r="A1089" s="1" t="s">
        <v>2039</v>
      </c>
      <c r="B1089" s="1" t="s">
        <v>2033</v>
      </c>
      <c r="C1089" s="1" t="s">
        <v>2090</v>
      </c>
      <c r="D1089">
        <v>3862.19</v>
      </c>
      <c r="E1089">
        <v>4055.3040000000001</v>
      </c>
      <c r="F1089">
        <v>3379.42</v>
      </c>
      <c r="K1089" s="364">
        <f t="array" ref="K1089">Профильные_системы[[#This Row],[РРЦ Без НДС]]-Профильные_системы[[#This Row],[РРЦ Без НДС]]*$N$1</f>
        <v>3862.19</v>
      </c>
      <c r="L1089" s="364">
        <f t="array" ref="L1089">Профильные_системы[[#This Row],[РРЦ с НДС]]-Профильные_системы[[#This Row],[РРЦ с НДС]]*$N$1</f>
        <v>4055.3040000000001</v>
      </c>
      <c r="M1089" s="364">
        <f t="array" ref="M1089">Профильные_системы[[#This Row],["0" НДС]]-Профильные_системы[[#This Row],["0" НДС]]*$N$1</f>
        <v>3379.42</v>
      </c>
      <c r="Q1089">
        <f t="array" ref="Q1089">Профильные_системы[[#This Row],[РРЦ Без НДС]]-Профильные_системы[[#This Row],[РРЦ Без НДС]]*$U$1</f>
        <v>3862.19</v>
      </c>
      <c r="R1089">
        <f t="array" ref="R1089">Профильные_системы[[#This Row],[РРЦ с НДС]]-Профильные_системы[[#This Row],[РРЦ с НДС]]*$U$1</f>
        <v>4055.3040000000001</v>
      </c>
      <c r="S1089" s="1">
        <f t="array" ref="S1089">Профильные_системы[[#This Row],["0" НДС]]-Профильные_системы[[#This Row],["0" НДС]]*$U$1</f>
        <v>3379.42</v>
      </c>
    </row>
    <row r="1090" spans="1:19" x14ac:dyDescent="0.25">
      <c r="A1090" s="1" t="s">
        <v>2039</v>
      </c>
      <c r="B1090" s="1" t="s">
        <v>2034</v>
      </c>
      <c r="C1090" s="1" t="s">
        <v>2091</v>
      </c>
      <c r="D1090">
        <v>2708.88</v>
      </c>
      <c r="E1090">
        <v>2844.3240000000001</v>
      </c>
      <c r="F1090">
        <v>2370.27</v>
      </c>
      <c r="K1090" s="364">
        <f t="array" ref="K1090">Профильные_системы[[#This Row],[РРЦ Без НДС]]-Профильные_системы[[#This Row],[РРЦ Без НДС]]*$N$1</f>
        <v>2708.88</v>
      </c>
      <c r="L1090" s="364">
        <f t="array" ref="L1090">Профильные_системы[[#This Row],[РРЦ с НДС]]-Профильные_системы[[#This Row],[РРЦ с НДС]]*$N$1</f>
        <v>2844.3240000000001</v>
      </c>
      <c r="M1090" s="364">
        <f t="array" ref="M1090">Профильные_системы[[#This Row],["0" НДС]]-Профильные_системы[[#This Row],["0" НДС]]*$N$1</f>
        <v>2370.27</v>
      </c>
      <c r="Q1090">
        <f t="array" ref="Q1090">Профильные_системы[[#This Row],[РРЦ Без НДС]]-Профильные_системы[[#This Row],[РРЦ Без НДС]]*$U$1</f>
        <v>2708.88</v>
      </c>
      <c r="R1090">
        <f t="array" ref="R1090">Профильные_системы[[#This Row],[РРЦ с НДС]]-Профильные_системы[[#This Row],[РРЦ с НДС]]*$U$1</f>
        <v>2844.3240000000001</v>
      </c>
      <c r="S1090" s="1">
        <f t="array" ref="S1090">Профильные_системы[[#This Row],["0" НДС]]-Профильные_системы[[#This Row],["0" НДС]]*$U$1</f>
        <v>2370.27</v>
      </c>
    </row>
    <row r="1091" spans="1:19" x14ac:dyDescent="0.25">
      <c r="A1091" s="1" t="s">
        <v>2039</v>
      </c>
      <c r="B1091" s="1" t="s">
        <v>2035</v>
      </c>
      <c r="C1091" s="1" t="s">
        <v>2092</v>
      </c>
      <c r="D1091">
        <v>2842.59</v>
      </c>
      <c r="E1091">
        <v>2984.7240000000002</v>
      </c>
      <c r="F1091">
        <v>2487.27</v>
      </c>
      <c r="K1091" s="364">
        <f t="array" ref="K1091">Профильные_системы[[#This Row],[РРЦ Без НДС]]-Профильные_системы[[#This Row],[РРЦ Без НДС]]*$N$1</f>
        <v>2842.59</v>
      </c>
      <c r="L1091" s="364">
        <f t="array" ref="L1091">Профильные_системы[[#This Row],[РРЦ с НДС]]-Профильные_системы[[#This Row],[РРЦ с НДС]]*$N$1</f>
        <v>2984.7240000000002</v>
      </c>
      <c r="M1091" s="364">
        <f t="array" ref="M1091">Профильные_системы[[#This Row],["0" НДС]]-Профильные_системы[[#This Row],["0" НДС]]*$N$1</f>
        <v>2487.27</v>
      </c>
      <c r="Q1091">
        <f t="array" ref="Q1091">Профильные_системы[[#This Row],[РРЦ Без НДС]]-Профильные_системы[[#This Row],[РРЦ Без НДС]]*$U$1</f>
        <v>2842.59</v>
      </c>
      <c r="R1091">
        <f t="array" ref="R1091">Профильные_системы[[#This Row],[РРЦ с НДС]]-Профильные_системы[[#This Row],[РРЦ с НДС]]*$U$1</f>
        <v>2984.7240000000002</v>
      </c>
      <c r="S1091" s="1">
        <f t="array" ref="S1091">Профильные_системы[[#This Row],["0" НДС]]-Профильные_системы[[#This Row],["0" НДС]]*$U$1</f>
        <v>2487.27</v>
      </c>
    </row>
    <row r="1092" spans="1:19" x14ac:dyDescent="0.25">
      <c r="A1092" s="1" t="s">
        <v>2039</v>
      </c>
      <c r="B1092" s="1" t="s">
        <v>2036</v>
      </c>
      <c r="C1092" s="1" t="s">
        <v>2093</v>
      </c>
      <c r="D1092">
        <v>2778.65</v>
      </c>
      <c r="E1092">
        <v>2917.5840000000003</v>
      </c>
      <c r="F1092">
        <v>2431.3200000000002</v>
      </c>
      <c r="K1092" s="364">
        <f t="array" ref="K1092">Профильные_системы[[#This Row],[РРЦ Без НДС]]-Профильные_системы[[#This Row],[РРЦ Без НДС]]*$N$1</f>
        <v>2778.65</v>
      </c>
      <c r="L1092" s="364">
        <f t="array" ref="L1092">Профильные_системы[[#This Row],[РРЦ с НДС]]-Профильные_системы[[#This Row],[РРЦ с НДС]]*$N$1</f>
        <v>2917.5840000000003</v>
      </c>
      <c r="M1092" s="364">
        <f t="array" ref="M1092">Профильные_системы[[#This Row],["0" НДС]]-Профильные_системы[[#This Row],["0" НДС]]*$N$1</f>
        <v>2431.3200000000002</v>
      </c>
      <c r="Q1092">
        <f t="array" ref="Q1092">Профильные_системы[[#This Row],[РРЦ Без НДС]]-Профильные_системы[[#This Row],[РРЦ Без НДС]]*$U$1</f>
        <v>2778.65</v>
      </c>
      <c r="R1092">
        <f t="array" ref="R1092">Профильные_системы[[#This Row],[РРЦ с НДС]]-Профильные_системы[[#This Row],[РРЦ с НДС]]*$U$1</f>
        <v>2917.5840000000003</v>
      </c>
      <c r="S1092" s="1">
        <f t="array" ref="S1092">Профильные_системы[[#This Row],["0" НДС]]-Профильные_системы[[#This Row],["0" НДС]]*$U$1</f>
        <v>2431.3200000000002</v>
      </c>
    </row>
    <row r="1093" spans="1:19" x14ac:dyDescent="0.25">
      <c r="A1093" s="1" t="s">
        <v>2040</v>
      </c>
      <c r="B1093" s="1" t="s">
        <v>7</v>
      </c>
      <c r="C1093" s="1" t="s">
        <v>2094</v>
      </c>
      <c r="D1093">
        <v>3046.05</v>
      </c>
      <c r="E1093">
        <v>3198.348</v>
      </c>
      <c r="F1093">
        <v>2665.29</v>
      </c>
      <c r="K1093" s="364">
        <f t="array" ref="K1093">Профильные_системы[[#This Row],[РРЦ Без НДС]]-Профильные_системы[[#This Row],[РРЦ Без НДС]]*$N$1</f>
        <v>3046.05</v>
      </c>
      <c r="L1093" s="364">
        <f t="array" ref="L1093">Профильные_системы[[#This Row],[РРЦ с НДС]]-Профильные_системы[[#This Row],[РРЦ с НДС]]*$N$1</f>
        <v>3198.348</v>
      </c>
      <c r="M1093" s="364">
        <f t="array" ref="M1093">Профильные_системы[[#This Row],["0" НДС]]-Профильные_системы[[#This Row],["0" НДС]]*$N$1</f>
        <v>2665.29</v>
      </c>
      <c r="Q1093">
        <f t="array" ref="Q1093">Профильные_системы[[#This Row],[РРЦ Без НДС]]-Профильные_системы[[#This Row],[РРЦ Без НДС]]*$U$1</f>
        <v>3046.05</v>
      </c>
      <c r="R1093">
        <f t="array" ref="R1093">Профильные_системы[[#This Row],[РРЦ с НДС]]-Профильные_системы[[#This Row],[РРЦ с НДС]]*$U$1</f>
        <v>3198.348</v>
      </c>
      <c r="S1093" s="1">
        <f t="array" ref="S1093">Профильные_системы[[#This Row],["0" НДС]]-Профильные_системы[[#This Row],["0" НДС]]*$U$1</f>
        <v>2665.29</v>
      </c>
    </row>
    <row r="1094" spans="1:19" x14ac:dyDescent="0.25">
      <c r="A1094" s="1" t="s">
        <v>2041</v>
      </c>
      <c r="B1094" s="1" t="s">
        <v>2033</v>
      </c>
      <c r="C1094" s="1" t="s">
        <v>2095</v>
      </c>
      <c r="D1094">
        <v>3918</v>
      </c>
      <c r="E1094">
        <v>4113.8999999999996</v>
      </c>
      <c r="F1094">
        <v>3428.25</v>
      </c>
      <c r="K1094" s="364">
        <f t="array" ref="K1094">Профильные_системы[[#This Row],[РРЦ Без НДС]]-Профильные_системы[[#This Row],[РРЦ Без НДС]]*$N$1</f>
        <v>3918</v>
      </c>
      <c r="L1094" s="364">
        <f t="array" ref="L1094">Профильные_системы[[#This Row],[РРЦ с НДС]]-Профильные_системы[[#This Row],[РРЦ с НДС]]*$N$1</f>
        <v>4113.8999999999996</v>
      </c>
      <c r="M1094" s="364">
        <f t="array" ref="M1094">Профильные_системы[[#This Row],["0" НДС]]-Профильные_системы[[#This Row],["0" НДС]]*$N$1</f>
        <v>3428.25</v>
      </c>
      <c r="Q1094">
        <f t="array" ref="Q1094">Профильные_системы[[#This Row],[РРЦ Без НДС]]-Профильные_системы[[#This Row],[РРЦ Без НДС]]*$U$1</f>
        <v>3918</v>
      </c>
      <c r="R1094">
        <f t="array" ref="R1094">Профильные_системы[[#This Row],[РРЦ с НДС]]-Профильные_системы[[#This Row],[РРЦ с НДС]]*$U$1</f>
        <v>4113.8999999999996</v>
      </c>
      <c r="S1094" s="1">
        <f t="array" ref="S1094">Профильные_системы[[#This Row],["0" НДС]]-Профильные_системы[[#This Row],["0" НДС]]*$U$1</f>
        <v>3428.25</v>
      </c>
    </row>
    <row r="1095" spans="1:19" x14ac:dyDescent="0.25">
      <c r="A1095" s="1" t="s">
        <v>2040</v>
      </c>
      <c r="B1095" s="1" t="s">
        <v>2034</v>
      </c>
      <c r="C1095" s="1" t="s">
        <v>2096</v>
      </c>
      <c r="D1095">
        <v>3487.84</v>
      </c>
      <c r="E1095">
        <v>3662.232</v>
      </c>
      <c r="F1095">
        <v>3051.86</v>
      </c>
      <c r="K1095" s="364">
        <f t="array" ref="K1095">Профильные_системы[[#This Row],[РРЦ Без НДС]]-Профильные_системы[[#This Row],[РРЦ Без НДС]]*$N$1</f>
        <v>3487.84</v>
      </c>
      <c r="L1095" s="364">
        <f t="array" ref="L1095">Профильные_системы[[#This Row],[РРЦ с НДС]]-Профильные_системы[[#This Row],[РРЦ с НДС]]*$N$1</f>
        <v>3662.232</v>
      </c>
      <c r="M1095" s="364">
        <f t="array" ref="M1095">Профильные_системы[[#This Row],["0" НДС]]-Профильные_системы[[#This Row],["0" НДС]]*$N$1</f>
        <v>3051.86</v>
      </c>
      <c r="Q1095">
        <f t="array" ref="Q1095">Профильные_системы[[#This Row],[РРЦ Без НДС]]-Профильные_системы[[#This Row],[РРЦ Без НДС]]*$U$1</f>
        <v>3487.84</v>
      </c>
      <c r="R1095">
        <f t="array" ref="R1095">Профильные_системы[[#This Row],[РРЦ с НДС]]-Профильные_системы[[#This Row],[РРЦ с НДС]]*$U$1</f>
        <v>3662.232</v>
      </c>
      <c r="S1095" s="1">
        <f t="array" ref="S1095">Профильные_системы[[#This Row],["0" НДС]]-Профильные_системы[[#This Row],["0" НДС]]*$U$1</f>
        <v>3051.86</v>
      </c>
    </row>
    <row r="1096" spans="1:19" x14ac:dyDescent="0.25">
      <c r="A1096" s="1" t="s">
        <v>2040</v>
      </c>
      <c r="B1096" s="1" t="s">
        <v>2035</v>
      </c>
      <c r="C1096" s="1" t="s">
        <v>2097</v>
      </c>
      <c r="D1096">
        <v>3214.63</v>
      </c>
      <c r="E1096">
        <v>3375.36</v>
      </c>
      <c r="F1096">
        <v>2812.8</v>
      </c>
      <c r="K1096" s="364">
        <f t="array" ref="K1096">Профильные_системы[[#This Row],[РРЦ Без НДС]]-Профильные_системы[[#This Row],[РРЦ Без НДС]]*$N$1</f>
        <v>3214.63</v>
      </c>
      <c r="L1096" s="364">
        <f t="array" ref="L1096">Профильные_системы[[#This Row],[РРЦ с НДС]]-Профильные_системы[[#This Row],[РРЦ с НДС]]*$N$1</f>
        <v>3375.36</v>
      </c>
      <c r="M1096" s="364">
        <f t="array" ref="M1096">Профильные_системы[[#This Row],["0" НДС]]-Профильные_системы[[#This Row],["0" НДС]]*$N$1</f>
        <v>2812.8</v>
      </c>
      <c r="Q1096">
        <f t="array" ref="Q1096">Профильные_системы[[#This Row],[РРЦ Без НДС]]-Профильные_системы[[#This Row],[РРЦ Без НДС]]*$U$1</f>
        <v>3214.63</v>
      </c>
      <c r="R1096">
        <f t="array" ref="R1096">Профильные_системы[[#This Row],[РРЦ с НДС]]-Профильные_системы[[#This Row],[РРЦ с НДС]]*$U$1</f>
        <v>3375.36</v>
      </c>
      <c r="S1096" s="1">
        <f t="array" ref="S1096">Профильные_системы[[#This Row],["0" НДС]]-Профильные_системы[[#This Row],["0" НДС]]*$U$1</f>
        <v>2812.8</v>
      </c>
    </row>
    <row r="1097" spans="1:19" x14ac:dyDescent="0.25">
      <c r="A1097" s="1" t="s">
        <v>2042</v>
      </c>
      <c r="B1097" s="1" t="s">
        <v>7</v>
      </c>
      <c r="C1097" s="1" t="s">
        <v>2098</v>
      </c>
      <c r="D1097">
        <v>643.15</v>
      </c>
      <c r="E1097">
        <v>675.31200000000001</v>
      </c>
      <c r="F1097">
        <v>562.76</v>
      </c>
      <c r="K1097" s="364">
        <f t="array" ref="K1097">Профильные_системы[[#This Row],[РРЦ Без НДС]]-Профильные_системы[[#This Row],[РРЦ Без НДС]]*$N$1</f>
        <v>643.15</v>
      </c>
      <c r="L1097" s="364">
        <f t="array" ref="L1097">Профильные_системы[[#This Row],[РРЦ с НДС]]-Профильные_системы[[#This Row],[РРЦ с НДС]]*$N$1</f>
        <v>675.31200000000001</v>
      </c>
      <c r="M1097" s="364">
        <f t="array" ref="M1097">Профильные_системы[[#This Row],["0" НДС]]-Профильные_системы[[#This Row],["0" НДС]]*$N$1</f>
        <v>562.76</v>
      </c>
      <c r="Q1097">
        <f t="array" ref="Q1097">Профильные_системы[[#This Row],[РРЦ Без НДС]]-Профильные_системы[[#This Row],[РРЦ Без НДС]]*$U$1</f>
        <v>643.15</v>
      </c>
      <c r="R1097">
        <f t="array" ref="R1097">Профильные_системы[[#This Row],[РРЦ с НДС]]-Профильные_системы[[#This Row],[РРЦ с НДС]]*$U$1</f>
        <v>675.31200000000001</v>
      </c>
      <c r="S1097" s="1">
        <f t="array" ref="S1097">Профильные_системы[[#This Row],["0" НДС]]-Профильные_системы[[#This Row],["0" НДС]]*$U$1</f>
        <v>562.76</v>
      </c>
    </row>
    <row r="1098" spans="1:19" x14ac:dyDescent="0.25">
      <c r="A1098" s="1" t="s">
        <v>2042</v>
      </c>
      <c r="B1098" s="1" t="s">
        <v>2033</v>
      </c>
      <c r="C1098" s="1" t="s">
        <v>2099</v>
      </c>
      <c r="D1098">
        <v>643.15</v>
      </c>
      <c r="E1098">
        <v>675.31200000000001</v>
      </c>
      <c r="F1098">
        <v>562.76</v>
      </c>
      <c r="K1098" s="364">
        <f t="array" ref="K1098">Профильные_системы[[#This Row],[РРЦ Без НДС]]-Профильные_системы[[#This Row],[РРЦ Без НДС]]*$N$1</f>
        <v>643.15</v>
      </c>
      <c r="L1098" s="364">
        <f t="array" ref="L1098">Профильные_системы[[#This Row],[РРЦ с НДС]]-Профильные_системы[[#This Row],[РРЦ с НДС]]*$N$1</f>
        <v>675.31200000000001</v>
      </c>
      <c r="M1098" s="364">
        <f t="array" ref="M1098">Профильные_системы[[#This Row],["0" НДС]]-Профильные_системы[[#This Row],["0" НДС]]*$N$1</f>
        <v>562.76</v>
      </c>
      <c r="Q1098">
        <f t="array" ref="Q1098">Профильные_системы[[#This Row],[РРЦ Без НДС]]-Профильные_системы[[#This Row],[РРЦ Без НДС]]*$U$1</f>
        <v>643.15</v>
      </c>
      <c r="R1098">
        <f t="array" ref="R1098">Профильные_системы[[#This Row],[РРЦ с НДС]]-Профильные_системы[[#This Row],[РРЦ с НДС]]*$U$1</f>
        <v>675.31200000000001</v>
      </c>
      <c r="S1098" s="1">
        <f t="array" ref="S1098">Профильные_системы[[#This Row],["0" НДС]]-Профильные_системы[[#This Row],["0" НДС]]*$U$1</f>
        <v>562.76</v>
      </c>
    </row>
    <row r="1099" spans="1:19" x14ac:dyDescent="0.25">
      <c r="A1099" s="1" t="s">
        <v>2042</v>
      </c>
      <c r="B1099" s="1" t="s">
        <v>2034</v>
      </c>
      <c r="C1099" s="1" t="s">
        <v>2100</v>
      </c>
      <c r="D1099">
        <v>643.15</v>
      </c>
      <c r="E1099">
        <v>675.31200000000001</v>
      </c>
      <c r="F1099">
        <v>562.76</v>
      </c>
      <c r="K1099" s="364">
        <f t="array" ref="K1099">Профильные_системы[[#This Row],[РРЦ Без НДС]]-Профильные_системы[[#This Row],[РРЦ Без НДС]]*$N$1</f>
        <v>643.15</v>
      </c>
      <c r="L1099" s="364">
        <f t="array" ref="L1099">Профильные_системы[[#This Row],[РРЦ с НДС]]-Профильные_системы[[#This Row],[РРЦ с НДС]]*$N$1</f>
        <v>675.31200000000001</v>
      </c>
      <c r="M1099" s="364">
        <f t="array" ref="M1099">Профильные_системы[[#This Row],["0" НДС]]-Профильные_системы[[#This Row],["0" НДС]]*$N$1</f>
        <v>562.76</v>
      </c>
      <c r="Q1099">
        <f t="array" ref="Q1099">Профильные_системы[[#This Row],[РРЦ Без НДС]]-Профильные_системы[[#This Row],[РРЦ Без НДС]]*$U$1</f>
        <v>643.15</v>
      </c>
      <c r="R1099">
        <f t="array" ref="R1099">Профильные_системы[[#This Row],[РРЦ с НДС]]-Профильные_системы[[#This Row],[РРЦ с НДС]]*$U$1</f>
        <v>675.31200000000001</v>
      </c>
      <c r="S1099" s="1">
        <f t="array" ref="S1099">Профильные_системы[[#This Row],["0" НДС]]-Профильные_системы[[#This Row],["0" НДС]]*$U$1</f>
        <v>562.76</v>
      </c>
    </row>
    <row r="1100" spans="1:19" x14ac:dyDescent="0.25">
      <c r="A1100" s="1" t="s">
        <v>2042</v>
      </c>
      <c r="B1100" s="1" t="s">
        <v>2035</v>
      </c>
      <c r="C1100" s="1" t="s">
        <v>2101</v>
      </c>
      <c r="D1100">
        <v>643.15</v>
      </c>
      <c r="E1100">
        <v>675.31200000000001</v>
      </c>
      <c r="F1100">
        <v>562.76</v>
      </c>
      <c r="K1100" s="364">
        <f t="array" ref="K1100">Профильные_системы[[#This Row],[РРЦ Без НДС]]-Профильные_системы[[#This Row],[РРЦ Без НДС]]*$N$1</f>
        <v>643.15</v>
      </c>
      <c r="L1100" s="364">
        <f t="array" ref="L1100">Профильные_системы[[#This Row],[РРЦ с НДС]]-Профильные_системы[[#This Row],[РРЦ с НДС]]*$N$1</f>
        <v>675.31200000000001</v>
      </c>
      <c r="M1100" s="364">
        <f t="array" ref="M1100">Профильные_системы[[#This Row],["0" НДС]]-Профильные_системы[[#This Row],["0" НДС]]*$N$1</f>
        <v>562.76</v>
      </c>
      <c r="Q1100">
        <f t="array" ref="Q1100">Профильные_системы[[#This Row],[РРЦ Без НДС]]-Профильные_системы[[#This Row],[РРЦ Без НДС]]*$U$1</f>
        <v>643.15</v>
      </c>
      <c r="R1100">
        <f t="array" ref="R1100">Профильные_системы[[#This Row],[РРЦ с НДС]]-Профильные_системы[[#This Row],[РРЦ с НДС]]*$U$1</f>
        <v>675.31200000000001</v>
      </c>
      <c r="S1100" s="1">
        <f t="array" ref="S1100">Профильные_системы[[#This Row],["0" НДС]]-Профильные_системы[[#This Row],["0" НДС]]*$U$1</f>
        <v>562.76</v>
      </c>
    </row>
    <row r="1101" spans="1:19" x14ac:dyDescent="0.25">
      <c r="A1101" s="1" t="s">
        <v>2042</v>
      </c>
      <c r="B1101" s="1" t="s">
        <v>2036</v>
      </c>
      <c r="C1101" s="1" t="s">
        <v>2102</v>
      </c>
      <c r="D1101">
        <v>643.15</v>
      </c>
      <c r="E1101">
        <v>675.31200000000001</v>
      </c>
      <c r="F1101">
        <v>562.76</v>
      </c>
      <c r="K1101" s="364">
        <f t="array" ref="K1101">Профильные_системы[[#This Row],[РРЦ Без НДС]]-Профильные_системы[[#This Row],[РРЦ Без НДС]]*$N$1</f>
        <v>643.15</v>
      </c>
      <c r="L1101" s="364">
        <f t="array" ref="L1101">Профильные_системы[[#This Row],[РРЦ с НДС]]-Профильные_системы[[#This Row],[РРЦ с НДС]]*$N$1</f>
        <v>675.31200000000001</v>
      </c>
      <c r="M1101" s="364">
        <f t="array" ref="M1101">Профильные_системы[[#This Row],["0" НДС]]-Профильные_системы[[#This Row],["0" НДС]]*$N$1</f>
        <v>562.76</v>
      </c>
      <c r="Q1101">
        <f t="array" ref="Q1101">Профильные_системы[[#This Row],[РРЦ Без НДС]]-Профильные_системы[[#This Row],[РРЦ Без НДС]]*$U$1</f>
        <v>643.15</v>
      </c>
      <c r="R1101">
        <f t="array" ref="R1101">Профильные_системы[[#This Row],[РРЦ с НДС]]-Профильные_системы[[#This Row],[РРЦ с НДС]]*$U$1</f>
        <v>675.31200000000001</v>
      </c>
      <c r="S1101" s="1">
        <f t="array" ref="S1101">Профильные_системы[[#This Row],["0" НДС]]-Профильные_системы[[#This Row],["0" НДС]]*$U$1</f>
        <v>562.76</v>
      </c>
    </row>
    <row r="1102" spans="1:19" x14ac:dyDescent="0.25">
      <c r="A1102" s="1" t="s">
        <v>2043</v>
      </c>
      <c r="B1102" s="1" t="s">
        <v>7</v>
      </c>
      <c r="C1102" s="1" t="s">
        <v>2103</v>
      </c>
      <c r="D1102">
        <v>643.15</v>
      </c>
      <c r="E1102">
        <v>675.31200000000001</v>
      </c>
      <c r="F1102">
        <v>562.76</v>
      </c>
      <c r="K1102" s="364">
        <f t="array" ref="K1102">Профильные_системы[[#This Row],[РРЦ Без НДС]]-Профильные_системы[[#This Row],[РРЦ Без НДС]]*$N$1</f>
        <v>643.15</v>
      </c>
      <c r="L1102" s="364">
        <f t="array" ref="L1102">Профильные_системы[[#This Row],[РРЦ с НДС]]-Профильные_системы[[#This Row],[РРЦ с НДС]]*$N$1</f>
        <v>675.31200000000001</v>
      </c>
      <c r="M1102" s="364">
        <f t="array" ref="M1102">Профильные_системы[[#This Row],["0" НДС]]-Профильные_системы[[#This Row],["0" НДС]]*$N$1</f>
        <v>562.76</v>
      </c>
      <c r="Q1102">
        <f t="array" ref="Q1102">Профильные_системы[[#This Row],[РРЦ Без НДС]]-Профильные_системы[[#This Row],[РРЦ Без НДС]]*$U$1</f>
        <v>643.15</v>
      </c>
      <c r="R1102">
        <f t="array" ref="R1102">Профильные_системы[[#This Row],[РРЦ с НДС]]-Профильные_системы[[#This Row],[РРЦ с НДС]]*$U$1</f>
        <v>675.31200000000001</v>
      </c>
      <c r="S1102" s="1">
        <f t="array" ref="S1102">Профильные_системы[[#This Row],["0" НДС]]-Профильные_системы[[#This Row],["0" НДС]]*$U$1</f>
        <v>562.76</v>
      </c>
    </row>
    <row r="1103" spans="1:19" x14ac:dyDescent="0.25">
      <c r="A1103" s="1" t="s">
        <v>2043</v>
      </c>
      <c r="B1103" s="1" t="s">
        <v>2033</v>
      </c>
      <c r="C1103" s="1" t="s">
        <v>2104</v>
      </c>
      <c r="D1103">
        <v>643.15</v>
      </c>
      <c r="E1103">
        <v>675.31200000000001</v>
      </c>
      <c r="F1103">
        <v>562.76</v>
      </c>
      <c r="K1103" s="364">
        <f t="array" ref="K1103">Профильные_системы[[#This Row],[РРЦ Без НДС]]-Профильные_системы[[#This Row],[РРЦ Без НДС]]*$N$1</f>
        <v>643.15</v>
      </c>
      <c r="L1103" s="364">
        <f t="array" ref="L1103">Профильные_системы[[#This Row],[РРЦ с НДС]]-Профильные_системы[[#This Row],[РРЦ с НДС]]*$N$1</f>
        <v>675.31200000000001</v>
      </c>
      <c r="M1103" s="364">
        <f t="array" ref="M1103">Профильные_системы[[#This Row],["0" НДС]]-Профильные_системы[[#This Row],["0" НДС]]*$N$1</f>
        <v>562.76</v>
      </c>
      <c r="Q1103">
        <f t="array" ref="Q1103">Профильные_системы[[#This Row],[РРЦ Без НДС]]-Профильные_системы[[#This Row],[РРЦ Без НДС]]*$U$1</f>
        <v>643.15</v>
      </c>
      <c r="R1103">
        <f t="array" ref="R1103">Профильные_системы[[#This Row],[РРЦ с НДС]]-Профильные_системы[[#This Row],[РРЦ с НДС]]*$U$1</f>
        <v>675.31200000000001</v>
      </c>
      <c r="S1103" s="1">
        <f t="array" ref="S1103">Профильные_системы[[#This Row],["0" НДС]]-Профильные_системы[[#This Row],["0" НДС]]*$U$1</f>
        <v>562.76</v>
      </c>
    </row>
    <row r="1104" spans="1:19" x14ac:dyDescent="0.25">
      <c r="A1104" s="1" t="s">
        <v>2043</v>
      </c>
      <c r="B1104" s="1" t="s">
        <v>2034</v>
      </c>
      <c r="C1104" s="1" t="s">
        <v>2105</v>
      </c>
      <c r="D1104">
        <v>643.15</v>
      </c>
      <c r="E1104">
        <v>675.31200000000001</v>
      </c>
      <c r="F1104">
        <v>562.76</v>
      </c>
      <c r="K1104" s="364">
        <f t="array" ref="K1104">Профильные_системы[[#This Row],[РРЦ Без НДС]]-Профильные_системы[[#This Row],[РРЦ Без НДС]]*$N$1</f>
        <v>643.15</v>
      </c>
      <c r="L1104" s="364">
        <f t="array" ref="L1104">Профильные_системы[[#This Row],[РРЦ с НДС]]-Профильные_системы[[#This Row],[РРЦ с НДС]]*$N$1</f>
        <v>675.31200000000001</v>
      </c>
      <c r="M1104" s="364">
        <f t="array" ref="M1104">Профильные_системы[[#This Row],["0" НДС]]-Профильные_системы[[#This Row],["0" НДС]]*$N$1</f>
        <v>562.76</v>
      </c>
      <c r="Q1104">
        <f t="array" ref="Q1104">Профильные_системы[[#This Row],[РРЦ Без НДС]]-Профильные_системы[[#This Row],[РРЦ Без НДС]]*$U$1</f>
        <v>643.15</v>
      </c>
      <c r="R1104">
        <f t="array" ref="R1104">Профильные_системы[[#This Row],[РРЦ с НДС]]-Профильные_системы[[#This Row],[РРЦ с НДС]]*$U$1</f>
        <v>675.31200000000001</v>
      </c>
      <c r="S1104" s="1">
        <f t="array" ref="S1104">Профильные_системы[[#This Row],["0" НДС]]-Профильные_системы[[#This Row],["0" НДС]]*$U$1</f>
        <v>562.76</v>
      </c>
    </row>
    <row r="1105" spans="1:19" x14ac:dyDescent="0.25">
      <c r="A1105" s="1" t="s">
        <v>2043</v>
      </c>
      <c r="B1105" s="1" t="s">
        <v>2035</v>
      </c>
      <c r="C1105" s="1" t="s">
        <v>2106</v>
      </c>
      <c r="D1105">
        <v>643.15</v>
      </c>
      <c r="E1105">
        <v>675.31200000000001</v>
      </c>
      <c r="F1105">
        <v>562.76</v>
      </c>
      <c r="K1105" s="364">
        <f t="array" ref="K1105">Профильные_системы[[#This Row],[РРЦ Без НДС]]-Профильные_системы[[#This Row],[РРЦ Без НДС]]*$N$1</f>
        <v>643.15</v>
      </c>
      <c r="L1105" s="364">
        <f t="array" ref="L1105">Профильные_системы[[#This Row],[РРЦ с НДС]]-Профильные_системы[[#This Row],[РРЦ с НДС]]*$N$1</f>
        <v>675.31200000000001</v>
      </c>
      <c r="M1105" s="364">
        <f t="array" ref="M1105">Профильные_системы[[#This Row],["0" НДС]]-Профильные_системы[[#This Row],["0" НДС]]*$N$1</f>
        <v>562.76</v>
      </c>
      <c r="Q1105">
        <f t="array" ref="Q1105">Профильные_системы[[#This Row],[РРЦ Без НДС]]-Профильные_системы[[#This Row],[РРЦ Без НДС]]*$U$1</f>
        <v>643.15</v>
      </c>
      <c r="R1105">
        <f t="array" ref="R1105">Профильные_системы[[#This Row],[РРЦ с НДС]]-Профильные_системы[[#This Row],[РРЦ с НДС]]*$U$1</f>
        <v>675.31200000000001</v>
      </c>
      <c r="S1105" s="1">
        <f t="array" ref="S1105">Профильные_системы[[#This Row],["0" НДС]]-Профильные_системы[[#This Row],["0" НДС]]*$U$1</f>
        <v>562.76</v>
      </c>
    </row>
    <row r="1106" spans="1:19" x14ac:dyDescent="0.25">
      <c r="A1106" s="1" t="s">
        <v>2043</v>
      </c>
      <c r="B1106" s="1" t="s">
        <v>2036</v>
      </c>
      <c r="C1106" s="1" t="s">
        <v>2107</v>
      </c>
      <c r="D1106">
        <v>643.15</v>
      </c>
      <c r="E1106">
        <v>675.31200000000001</v>
      </c>
      <c r="F1106">
        <v>562.76</v>
      </c>
      <c r="K1106" s="364">
        <f t="array" ref="K1106">Профильные_системы[[#This Row],[РРЦ Без НДС]]-Профильные_системы[[#This Row],[РРЦ Без НДС]]*$N$1</f>
        <v>643.15</v>
      </c>
      <c r="L1106" s="364">
        <f t="array" ref="L1106">Профильные_системы[[#This Row],[РРЦ с НДС]]-Профильные_системы[[#This Row],[РРЦ с НДС]]*$N$1</f>
        <v>675.31200000000001</v>
      </c>
      <c r="M1106" s="364">
        <f t="array" ref="M1106">Профильные_системы[[#This Row],["0" НДС]]-Профильные_системы[[#This Row],["0" НДС]]*$N$1</f>
        <v>562.76</v>
      </c>
      <c r="Q1106">
        <f t="array" ref="Q1106">Профильные_системы[[#This Row],[РРЦ Без НДС]]-Профильные_системы[[#This Row],[РРЦ Без НДС]]*$U$1</f>
        <v>643.15</v>
      </c>
      <c r="R1106">
        <f t="array" ref="R1106">Профильные_системы[[#This Row],[РРЦ с НДС]]-Профильные_системы[[#This Row],[РРЦ с НДС]]*$U$1</f>
        <v>675.31200000000001</v>
      </c>
      <c r="S1106" s="1">
        <f t="array" ref="S1106">Профильные_системы[[#This Row],["0" НДС]]-Профильные_системы[[#This Row],["0" НДС]]*$U$1</f>
        <v>562.76</v>
      </c>
    </row>
    <row r="1107" spans="1:19" x14ac:dyDescent="0.25">
      <c r="A1107" s="1" t="s">
        <v>2044</v>
      </c>
      <c r="B1107" s="1" t="s">
        <v>7</v>
      </c>
      <c r="C1107" s="1" t="s">
        <v>2108</v>
      </c>
      <c r="D1107">
        <v>934.07</v>
      </c>
      <c r="E1107">
        <v>980.77199999999993</v>
      </c>
      <c r="F1107">
        <v>817.31</v>
      </c>
      <c r="K1107" s="364">
        <f t="array" ref="K1107">Профильные_системы[[#This Row],[РРЦ Без НДС]]-Профильные_системы[[#This Row],[РРЦ Без НДС]]*$N$1</f>
        <v>934.07</v>
      </c>
      <c r="L1107" s="364">
        <f t="array" ref="L1107">Профильные_системы[[#This Row],[РРЦ с НДС]]-Профильные_системы[[#This Row],[РРЦ с НДС]]*$N$1</f>
        <v>980.77199999999993</v>
      </c>
      <c r="M1107" s="364">
        <f t="array" ref="M1107">Профильные_системы[[#This Row],["0" НДС]]-Профильные_системы[[#This Row],["0" НДС]]*$N$1</f>
        <v>817.31</v>
      </c>
      <c r="Q1107">
        <f t="array" ref="Q1107">Профильные_системы[[#This Row],[РРЦ Без НДС]]-Профильные_системы[[#This Row],[РРЦ Без НДС]]*$U$1</f>
        <v>934.07</v>
      </c>
      <c r="R1107">
        <f t="array" ref="R1107">Профильные_системы[[#This Row],[РРЦ с НДС]]-Профильные_системы[[#This Row],[РРЦ с НДС]]*$U$1</f>
        <v>980.77199999999993</v>
      </c>
      <c r="S1107" s="1">
        <f t="array" ref="S1107">Профильные_системы[[#This Row],["0" НДС]]-Профильные_системы[[#This Row],["0" НДС]]*$U$1</f>
        <v>817.31</v>
      </c>
    </row>
    <row r="1108" spans="1:19" x14ac:dyDescent="0.25">
      <c r="A1108" s="1" t="s">
        <v>2044</v>
      </c>
      <c r="B1108" s="1" t="s">
        <v>2033</v>
      </c>
      <c r="C1108" s="1" t="s">
        <v>2109</v>
      </c>
      <c r="D1108">
        <v>934.07</v>
      </c>
      <c r="E1108">
        <v>980.77199999999993</v>
      </c>
      <c r="F1108">
        <v>817.31</v>
      </c>
      <c r="K1108" s="364">
        <f t="array" ref="K1108">Профильные_системы[[#This Row],[РРЦ Без НДС]]-Профильные_системы[[#This Row],[РРЦ Без НДС]]*$N$1</f>
        <v>934.07</v>
      </c>
      <c r="L1108" s="364">
        <f t="array" ref="L1108">Профильные_системы[[#This Row],[РРЦ с НДС]]-Профильные_системы[[#This Row],[РРЦ с НДС]]*$N$1</f>
        <v>980.77199999999993</v>
      </c>
      <c r="M1108" s="364">
        <f t="array" ref="M1108">Профильные_системы[[#This Row],["0" НДС]]-Профильные_системы[[#This Row],["0" НДС]]*$N$1</f>
        <v>817.31</v>
      </c>
      <c r="Q1108">
        <f t="array" ref="Q1108">Профильные_системы[[#This Row],[РРЦ Без НДС]]-Профильные_системы[[#This Row],[РРЦ Без НДС]]*$U$1</f>
        <v>934.07</v>
      </c>
      <c r="R1108">
        <f t="array" ref="R1108">Профильные_системы[[#This Row],[РРЦ с НДС]]-Профильные_системы[[#This Row],[РРЦ с НДС]]*$U$1</f>
        <v>980.77199999999993</v>
      </c>
      <c r="S1108" s="1">
        <f t="array" ref="S1108">Профильные_системы[[#This Row],["0" НДС]]-Профильные_системы[[#This Row],["0" НДС]]*$U$1</f>
        <v>817.31</v>
      </c>
    </row>
    <row r="1109" spans="1:19" x14ac:dyDescent="0.25">
      <c r="A1109" s="1" t="s">
        <v>2044</v>
      </c>
      <c r="B1109" s="1" t="s">
        <v>2034</v>
      </c>
      <c r="C1109" s="1" t="s">
        <v>2110</v>
      </c>
      <c r="D1109">
        <v>934.07</v>
      </c>
      <c r="E1109">
        <v>980.77199999999993</v>
      </c>
      <c r="F1109">
        <v>817.31</v>
      </c>
      <c r="K1109" s="364">
        <f t="array" ref="K1109">Профильные_системы[[#This Row],[РРЦ Без НДС]]-Профильные_системы[[#This Row],[РРЦ Без НДС]]*$N$1</f>
        <v>934.07</v>
      </c>
      <c r="L1109" s="364">
        <f t="array" ref="L1109">Профильные_системы[[#This Row],[РРЦ с НДС]]-Профильные_системы[[#This Row],[РРЦ с НДС]]*$N$1</f>
        <v>980.77199999999993</v>
      </c>
      <c r="M1109" s="364">
        <f t="array" ref="M1109">Профильные_системы[[#This Row],["0" НДС]]-Профильные_системы[[#This Row],["0" НДС]]*$N$1</f>
        <v>817.31</v>
      </c>
      <c r="Q1109">
        <f t="array" ref="Q1109">Профильные_системы[[#This Row],[РРЦ Без НДС]]-Профильные_системы[[#This Row],[РРЦ Без НДС]]*$U$1</f>
        <v>934.07</v>
      </c>
      <c r="R1109">
        <f t="array" ref="R1109">Профильные_системы[[#This Row],[РРЦ с НДС]]-Профильные_системы[[#This Row],[РРЦ с НДС]]*$U$1</f>
        <v>980.77199999999993</v>
      </c>
      <c r="S1109" s="1">
        <f t="array" ref="S1109">Профильные_системы[[#This Row],["0" НДС]]-Профильные_системы[[#This Row],["0" НДС]]*$U$1</f>
        <v>817.31</v>
      </c>
    </row>
    <row r="1110" spans="1:19" x14ac:dyDescent="0.25">
      <c r="A1110" s="1" t="s">
        <v>2044</v>
      </c>
      <c r="B1110" s="1" t="s">
        <v>2035</v>
      </c>
      <c r="C1110" s="1" t="s">
        <v>2111</v>
      </c>
      <c r="D1110">
        <v>934.07</v>
      </c>
      <c r="E1110">
        <v>980.77199999999993</v>
      </c>
      <c r="F1110">
        <v>817.31</v>
      </c>
      <c r="K1110" s="364">
        <f t="array" ref="K1110">Профильные_системы[[#This Row],[РРЦ Без НДС]]-Профильные_системы[[#This Row],[РРЦ Без НДС]]*$N$1</f>
        <v>934.07</v>
      </c>
      <c r="L1110" s="364">
        <f t="array" ref="L1110">Профильные_системы[[#This Row],[РРЦ с НДС]]-Профильные_системы[[#This Row],[РРЦ с НДС]]*$N$1</f>
        <v>980.77199999999993</v>
      </c>
      <c r="M1110" s="364">
        <f t="array" ref="M1110">Профильные_системы[[#This Row],["0" НДС]]-Профильные_системы[[#This Row],["0" НДС]]*$N$1</f>
        <v>817.31</v>
      </c>
      <c r="Q1110">
        <f t="array" ref="Q1110">Профильные_системы[[#This Row],[РРЦ Без НДС]]-Профильные_системы[[#This Row],[РРЦ Без НДС]]*$U$1</f>
        <v>934.07</v>
      </c>
      <c r="R1110">
        <f t="array" ref="R1110">Профильные_системы[[#This Row],[РРЦ с НДС]]-Профильные_системы[[#This Row],[РРЦ с НДС]]*$U$1</f>
        <v>980.77199999999993</v>
      </c>
      <c r="S1110" s="1">
        <f t="array" ref="S1110">Профильные_системы[[#This Row],["0" НДС]]-Профильные_системы[[#This Row],["0" НДС]]*$U$1</f>
        <v>817.31</v>
      </c>
    </row>
    <row r="1111" spans="1:19" x14ac:dyDescent="0.25">
      <c r="A1111" s="1" t="s">
        <v>2044</v>
      </c>
      <c r="B1111" s="1" t="s">
        <v>2036</v>
      </c>
      <c r="C1111" s="1" t="s">
        <v>2112</v>
      </c>
      <c r="D1111">
        <v>934.07</v>
      </c>
      <c r="E1111">
        <v>980.77199999999993</v>
      </c>
      <c r="F1111">
        <v>817.31</v>
      </c>
      <c r="K1111" s="364">
        <f t="array" ref="K1111">Профильные_системы[[#This Row],[РРЦ Без НДС]]-Профильные_системы[[#This Row],[РРЦ Без НДС]]*$N$1</f>
        <v>934.07</v>
      </c>
      <c r="L1111" s="364">
        <f t="array" ref="L1111">Профильные_системы[[#This Row],[РРЦ с НДС]]-Профильные_системы[[#This Row],[РРЦ с НДС]]*$N$1</f>
        <v>980.77199999999993</v>
      </c>
      <c r="M1111" s="364">
        <f t="array" ref="M1111">Профильные_системы[[#This Row],["0" НДС]]-Профильные_системы[[#This Row],["0" НДС]]*$N$1</f>
        <v>817.31</v>
      </c>
      <c r="Q1111">
        <f t="array" ref="Q1111">Профильные_системы[[#This Row],[РРЦ Без НДС]]-Профильные_системы[[#This Row],[РРЦ Без НДС]]*$U$1</f>
        <v>934.07</v>
      </c>
      <c r="R1111">
        <f t="array" ref="R1111">Профильные_системы[[#This Row],[РРЦ с НДС]]-Профильные_системы[[#This Row],[РРЦ с НДС]]*$U$1</f>
        <v>980.77199999999993</v>
      </c>
      <c r="S1111" s="1">
        <f t="array" ref="S1111">Профильные_системы[[#This Row],["0" НДС]]-Профильные_системы[[#This Row],["0" НДС]]*$U$1</f>
        <v>817.31</v>
      </c>
    </row>
    <row r="1112" spans="1:19" x14ac:dyDescent="0.25">
      <c r="A1112" s="1" t="s">
        <v>2045</v>
      </c>
      <c r="B1112" s="1" t="s">
        <v>7</v>
      </c>
      <c r="C1112" s="1" t="s">
        <v>2113</v>
      </c>
      <c r="D1112">
        <v>959.3</v>
      </c>
      <c r="E1112">
        <v>1007.268</v>
      </c>
      <c r="F1112">
        <v>839.39</v>
      </c>
      <c r="K1112" s="364">
        <f t="array" ref="K1112">Профильные_системы[[#This Row],[РРЦ Без НДС]]-Профильные_системы[[#This Row],[РРЦ Без НДС]]*$N$1</f>
        <v>959.3</v>
      </c>
      <c r="L1112" s="364">
        <f t="array" ref="L1112">Профильные_системы[[#This Row],[РРЦ с НДС]]-Профильные_системы[[#This Row],[РРЦ с НДС]]*$N$1</f>
        <v>1007.268</v>
      </c>
      <c r="M1112" s="364">
        <f t="array" ref="M1112">Профильные_системы[[#This Row],["0" НДС]]-Профильные_системы[[#This Row],["0" НДС]]*$N$1</f>
        <v>839.39</v>
      </c>
      <c r="Q1112">
        <f t="array" ref="Q1112">Профильные_системы[[#This Row],[РРЦ Без НДС]]-Профильные_системы[[#This Row],[РРЦ Без НДС]]*$U$1</f>
        <v>959.3</v>
      </c>
      <c r="R1112">
        <f t="array" ref="R1112">Профильные_системы[[#This Row],[РРЦ с НДС]]-Профильные_системы[[#This Row],[РРЦ с НДС]]*$U$1</f>
        <v>1007.268</v>
      </c>
      <c r="S1112" s="1">
        <f t="array" ref="S1112">Профильные_системы[[#This Row],["0" НДС]]-Профильные_системы[[#This Row],["0" НДС]]*$U$1</f>
        <v>839.39</v>
      </c>
    </row>
    <row r="1113" spans="1:19" x14ac:dyDescent="0.25">
      <c r="A1113" s="1" t="s">
        <v>2045</v>
      </c>
      <c r="B1113" s="1" t="s">
        <v>2033</v>
      </c>
      <c r="C1113" s="1" t="s">
        <v>2114</v>
      </c>
      <c r="D1113">
        <v>959.3</v>
      </c>
      <c r="E1113">
        <v>1007.268</v>
      </c>
      <c r="F1113">
        <v>839.39</v>
      </c>
      <c r="K1113" s="364">
        <f t="array" ref="K1113">Профильные_системы[[#This Row],[РРЦ Без НДС]]-Профильные_системы[[#This Row],[РРЦ Без НДС]]*$N$1</f>
        <v>959.3</v>
      </c>
      <c r="L1113" s="364">
        <f t="array" ref="L1113">Профильные_системы[[#This Row],[РРЦ с НДС]]-Профильные_системы[[#This Row],[РРЦ с НДС]]*$N$1</f>
        <v>1007.268</v>
      </c>
      <c r="M1113" s="364">
        <f t="array" ref="M1113">Профильные_системы[[#This Row],["0" НДС]]-Профильные_системы[[#This Row],["0" НДС]]*$N$1</f>
        <v>839.39</v>
      </c>
      <c r="Q1113">
        <f t="array" ref="Q1113">Профильные_системы[[#This Row],[РРЦ Без НДС]]-Профильные_системы[[#This Row],[РРЦ Без НДС]]*$U$1</f>
        <v>959.3</v>
      </c>
      <c r="R1113">
        <f t="array" ref="R1113">Профильные_системы[[#This Row],[РРЦ с НДС]]-Профильные_системы[[#This Row],[РРЦ с НДС]]*$U$1</f>
        <v>1007.268</v>
      </c>
      <c r="S1113" s="1">
        <f t="array" ref="S1113">Профильные_системы[[#This Row],["0" НДС]]-Профильные_системы[[#This Row],["0" НДС]]*$U$1</f>
        <v>839.39</v>
      </c>
    </row>
    <row r="1114" spans="1:19" x14ac:dyDescent="0.25">
      <c r="A1114" s="1" t="s">
        <v>2045</v>
      </c>
      <c r="B1114" s="1" t="s">
        <v>2034</v>
      </c>
      <c r="C1114" s="1" t="s">
        <v>2115</v>
      </c>
      <c r="D1114">
        <v>959.3</v>
      </c>
      <c r="E1114">
        <v>1007.268</v>
      </c>
      <c r="F1114">
        <v>839.39</v>
      </c>
      <c r="K1114" s="364">
        <f t="array" ref="K1114">Профильные_системы[[#This Row],[РРЦ Без НДС]]-Профильные_системы[[#This Row],[РРЦ Без НДС]]*$N$1</f>
        <v>959.3</v>
      </c>
      <c r="L1114" s="364">
        <f t="array" ref="L1114">Профильные_системы[[#This Row],[РРЦ с НДС]]-Профильные_системы[[#This Row],[РРЦ с НДС]]*$N$1</f>
        <v>1007.268</v>
      </c>
      <c r="M1114" s="364">
        <f t="array" ref="M1114">Профильные_системы[[#This Row],["0" НДС]]-Профильные_системы[[#This Row],["0" НДС]]*$N$1</f>
        <v>839.39</v>
      </c>
      <c r="Q1114">
        <f t="array" ref="Q1114">Профильные_системы[[#This Row],[РРЦ Без НДС]]-Профильные_системы[[#This Row],[РРЦ Без НДС]]*$U$1</f>
        <v>959.3</v>
      </c>
      <c r="R1114">
        <f t="array" ref="R1114">Профильные_системы[[#This Row],[РРЦ с НДС]]-Профильные_системы[[#This Row],[РРЦ с НДС]]*$U$1</f>
        <v>1007.268</v>
      </c>
      <c r="S1114" s="1">
        <f t="array" ref="S1114">Профильные_системы[[#This Row],["0" НДС]]-Профильные_системы[[#This Row],["0" НДС]]*$U$1</f>
        <v>839.39</v>
      </c>
    </row>
    <row r="1115" spans="1:19" x14ac:dyDescent="0.25">
      <c r="A1115" s="1" t="s">
        <v>2045</v>
      </c>
      <c r="B1115" s="1" t="s">
        <v>2035</v>
      </c>
      <c r="C1115" s="1" t="s">
        <v>2116</v>
      </c>
      <c r="D1115">
        <v>959.3</v>
      </c>
      <c r="E1115">
        <v>1007.268</v>
      </c>
      <c r="F1115">
        <v>839.39</v>
      </c>
      <c r="K1115" s="364">
        <f t="array" ref="K1115">Профильные_системы[[#This Row],[РРЦ Без НДС]]-Профильные_системы[[#This Row],[РРЦ Без НДС]]*$N$1</f>
        <v>959.3</v>
      </c>
      <c r="L1115" s="364">
        <f t="array" ref="L1115">Профильные_системы[[#This Row],[РРЦ с НДС]]-Профильные_системы[[#This Row],[РРЦ с НДС]]*$N$1</f>
        <v>1007.268</v>
      </c>
      <c r="M1115" s="364">
        <f t="array" ref="M1115">Профильные_системы[[#This Row],["0" НДС]]-Профильные_системы[[#This Row],["0" НДС]]*$N$1</f>
        <v>839.39</v>
      </c>
      <c r="Q1115">
        <f t="array" ref="Q1115">Профильные_системы[[#This Row],[РРЦ Без НДС]]-Профильные_системы[[#This Row],[РРЦ Без НДС]]*$U$1</f>
        <v>959.3</v>
      </c>
      <c r="R1115">
        <f t="array" ref="R1115">Профильные_системы[[#This Row],[РРЦ с НДС]]-Профильные_системы[[#This Row],[РРЦ с НДС]]*$U$1</f>
        <v>1007.268</v>
      </c>
      <c r="S1115" s="1">
        <f t="array" ref="S1115">Профильные_системы[[#This Row],["0" НДС]]-Профильные_системы[[#This Row],["0" НДС]]*$U$1</f>
        <v>839.39</v>
      </c>
    </row>
    <row r="1116" spans="1:19" x14ac:dyDescent="0.25">
      <c r="A1116" s="1" t="s">
        <v>2045</v>
      </c>
      <c r="B1116" s="1" t="s">
        <v>2036</v>
      </c>
      <c r="C1116" s="1" t="s">
        <v>2117</v>
      </c>
      <c r="D1116">
        <v>959.3</v>
      </c>
      <c r="E1116">
        <v>1007.268</v>
      </c>
      <c r="F1116">
        <v>839.39</v>
      </c>
      <c r="K1116" s="364">
        <f t="array" ref="K1116">Профильные_системы[[#This Row],[РРЦ Без НДС]]-Профильные_системы[[#This Row],[РРЦ Без НДС]]*$N$1</f>
        <v>959.3</v>
      </c>
      <c r="L1116" s="364">
        <f t="array" ref="L1116">Профильные_системы[[#This Row],[РРЦ с НДС]]-Профильные_системы[[#This Row],[РРЦ с НДС]]*$N$1</f>
        <v>1007.268</v>
      </c>
      <c r="M1116" s="364">
        <f t="array" ref="M1116">Профильные_системы[[#This Row],["0" НДС]]-Профильные_системы[[#This Row],["0" НДС]]*$N$1</f>
        <v>839.39</v>
      </c>
      <c r="Q1116">
        <f t="array" ref="Q1116">Профильные_системы[[#This Row],[РРЦ Без НДС]]-Профильные_системы[[#This Row],[РРЦ Без НДС]]*$U$1</f>
        <v>959.3</v>
      </c>
      <c r="R1116">
        <f t="array" ref="R1116">Профильные_системы[[#This Row],[РРЦ с НДС]]-Профильные_системы[[#This Row],[РРЦ с НДС]]*$U$1</f>
        <v>1007.268</v>
      </c>
      <c r="S1116" s="1">
        <f t="array" ref="S1116">Профильные_системы[[#This Row],["0" НДС]]-Профильные_системы[[#This Row],["0" НДС]]*$U$1</f>
        <v>839.39</v>
      </c>
    </row>
    <row r="1117" spans="1:19" x14ac:dyDescent="0.25">
      <c r="A1117" s="1" t="s">
        <v>2052</v>
      </c>
      <c r="B1117" s="1"/>
      <c r="C1117" s="1" t="s">
        <v>2118</v>
      </c>
      <c r="D1117">
        <v>101.85</v>
      </c>
      <c r="E1117">
        <v>106.944</v>
      </c>
      <c r="F1117">
        <v>89.12</v>
      </c>
      <c r="K1117" s="364">
        <f t="array" ref="K1117">Профильные_системы[[#This Row],[РРЦ Без НДС]]-Профильные_системы[[#This Row],[РРЦ Без НДС]]*$N$1</f>
        <v>101.85</v>
      </c>
      <c r="L1117" s="364">
        <f t="array" ref="L1117">Профильные_системы[[#This Row],[РРЦ с НДС]]-Профильные_системы[[#This Row],[РРЦ с НДС]]*$N$1</f>
        <v>106.944</v>
      </c>
      <c r="M1117" s="364">
        <f t="array" ref="M1117">Профильные_системы[[#This Row],["0" НДС]]-Профильные_системы[[#This Row],["0" НДС]]*$N$1</f>
        <v>89.12</v>
      </c>
      <c r="Q1117">
        <f t="array" ref="Q1117">Профильные_системы[[#This Row],[РРЦ Без НДС]]-Профильные_системы[[#This Row],[РРЦ Без НДС]]*$U$1</f>
        <v>101.85</v>
      </c>
      <c r="R1117">
        <f t="array" ref="R1117">Профильные_системы[[#This Row],[РРЦ с НДС]]-Профильные_системы[[#This Row],[РРЦ с НДС]]*$U$1</f>
        <v>106.944</v>
      </c>
      <c r="S1117" s="1">
        <f t="array" ref="S1117">Профильные_системы[[#This Row],["0" НДС]]-Профильные_системы[[#This Row],["0" НДС]]*$U$1</f>
        <v>89.12</v>
      </c>
    </row>
    <row r="1118" spans="1:19" x14ac:dyDescent="0.25">
      <c r="A1118" s="1" t="s">
        <v>2131</v>
      </c>
      <c r="B1118" s="1" t="s">
        <v>16</v>
      </c>
      <c r="C1118" s="1" t="s">
        <v>2120</v>
      </c>
      <c r="D1118">
        <v>3490.68</v>
      </c>
      <c r="E1118">
        <v>3665.22</v>
      </c>
      <c r="F1118">
        <v>3054.35</v>
      </c>
      <c r="K1118" s="364">
        <f t="array" ref="K1118">Профильные_системы[[#This Row],[РРЦ Без НДС]]-Профильные_системы[[#This Row],[РРЦ Без НДС]]*$N$1</f>
        <v>3490.68</v>
      </c>
      <c r="L1118" s="364">
        <f t="array" ref="L1118">Профильные_системы[[#This Row],[РРЦ с НДС]]-Профильные_системы[[#This Row],[РРЦ с НДС]]*$N$1</f>
        <v>3665.22</v>
      </c>
      <c r="M1118" s="364">
        <f t="array" ref="M1118">Профильные_системы[[#This Row],["0" НДС]]-Профильные_системы[[#This Row],["0" НДС]]*$N$1</f>
        <v>3054.35</v>
      </c>
      <c r="Q1118">
        <f t="array" ref="Q1118">Профильные_системы[[#This Row],[РРЦ Без НДС]]-Профильные_системы[[#This Row],[РРЦ Без НДС]]*$U$1</f>
        <v>3490.68</v>
      </c>
      <c r="R1118">
        <f t="array" ref="R1118">Профильные_системы[[#This Row],[РРЦ с НДС]]-Профильные_системы[[#This Row],[РРЦ с НДС]]*$U$1</f>
        <v>3665.22</v>
      </c>
      <c r="S1118" s="1">
        <f t="array" ref="S1118">Профильные_системы[[#This Row],["0" НДС]]-Профильные_системы[[#This Row],["0" НДС]]*$U$1</f>
        <v>3054.35</v>
      </c>
    </row>
    <row r="1119" spans="1:19" x14ac:dyDescent="0.25">
      <c r="A1119" s="1" t="s">
        <v>2131</v>
      </c>
      <c r="B1119" s="1" t="s">
        <v>3</v>
      </c>
      <c r="C1119" s="1" t="s">
        <v>2121</v>
      </c>
      <c r="D1119">
        <v>3305.07</v>
      </c>
      <c r="E1119">
        <v>3470.328</v>
      </c>
      <c r="F1119">
        <v>2891.94</v>
      </c>
      <c r="K1119" s="364">
        <f t="array" ref="K1119">Профильные_системы[[#This Row],[РРЦ Без НДС]]-Профильные_системы[[#This Row],[РРЦ Без НДС]]*$N$1</f>
        <v>3305.07</v>
      </c>
      <c r="L1119" s="364">
        <f t="array" ref="L1119">Профильные_системы[[#This Row],[РРЦ с НДС]]-Профильные_системы[[#This Row],[РРЦ с НДС]]*$N$1</f>
        <v>3470.328</v>
      </c>
      <c r="M1119" s="364">
        <f t="array" ref="M1119">Профильные_системы[[#This Row],["0" НДС]]-Профильные_системы[[#This Row],["0" НДС]]*$N$1</f>
        <v>2891.94</v>
      </c>
      <c r="Q1119">
        <f t="array" ref="Q1119">Профильные_системы[[#This Row],[РРЦ Без НДС]]-Профильные_системы[[#This Row],[РРЦ Без НДС]]*$U$1</f>
        <v>3305.07</v>
      </c>
      <c r="R1119">
        <f t="array" ref="R1119">Профильные_системы[[#This Row],[РРЦ с НДС]]-Профильные_системы[[#This Row],[РРЦ с НДС]]*$U$1</f>
        <v>3470.328</v>
      </c>
      <c r="S1119" s="1">
        <f t="array" ref="S1119">Профильные_системы[[#This Row],["0" НДС]]-Профильные_системы[[#This Row],["0" НДС]]*$U$1</f>
        <v>2891.94</v>
      </c>
    </row>
    <row r="1120" spans="1:19" x14ac:dyDescent="0.25">
      <c r="A1120" s="1" t="s">
        <v>2131</v>
      </c>
      <c r="B1120" s="1" t="s">
        <v>5</v>
      </c>
      <c r="C1120" s="1" t="s">
        <v>2122</v>
      </c>
      <c r="D1120">
        <v>3556.55</v>
      </c>
      <c r="E1120">
        <v>3734.3760000000002</v>
      </c>
      <c r="F1120">
        <v>3111.98</v>
      </c>
      <c r="K1120" s="364">
        <f t="array" ref="K1120">Профильные_системы[[#This Row],[РРЦ Без НДС]]-Профильные_системы[[#This Row],[РРЦ Без НДС]]*$N$1</f>
        <v>3556.55</v>
      </c>
      <c r="L1120" s="364">
        <f t="array" ref="L1120">Профильные_системы[[#This Row],[РРЦ с НДС]]-Профильные_системы[[#This Row],[РРЦ с НДС]]*$N$1</f>
        <v>3734.3760000000002</v>
      </c>
      <c r="M1120" s="364">
        <f t="array" ref="M1120">Профильные_системы[[#This Row],["0" НДС]]-Профильные_системы[[#This Row],["0" НДС]]*$N$1</f>
        <v>3111.98</v>
      </c>
      <c r="Q1120">
        <f t="array" ref="Q1120">Профильные_системы[[#This Row],[РРЦ Без НДС]]-Профильные_системы[[#This Row],[РРЦ Без НДС]]*$U$1</f>
        <v>3556.55</v>
      </c>
      <c r="R1120">
        <f t="array" ref="R1120">Профильные_системы[[#This Row],[РРЦ с НДС]]-Профильные_системы[[#This Row],[РРЦ с НДС]]*$U$1</f>
        <v>3734.3760000000002</v>
      </c>
      <c r="S1120" s="1">
        <f t="array" ref="S1120">Профильные_системы[[#This Row],["0" НДС]]-Профильные_системы[[#This Row],["0" НДС]]*$U$1</f>
        <v>3111.98</v>
      </c>
    </row>
    <row r="1121" spans="1:19" x14ac:dyDescent="0.25">
      <c r="A1121" s="1" t="s">
        <v>2131</v>
      </c>
      <c r="B1121" s="1" t="s">
        <v>11</v>
      </c>
      <c r="C1121" s="1" t="s">
        <v>2123</v>
      </c>
      <c r="D1121">
        <v>3442.78</v>
      </c>
      <c r="E1121">
        <v>3614.9159999999997</v>
      </c>
      <c r="F1121">
        <v>3012.43</v>
      </c>
      <c r="K1121" s="364">
        <f t="array" ref="K1121">Профильные_системы[[#This Row],[РРЦ Без НДС]]-Профильные_системы[[#This Row],[РРЦ Без НДС]]*$N$1</f>
        <v>3442.78</v>
      </c>
      <c r="L1121" s="364">
        <f t="array" ref="L1121">Профильные_системы[[#This Row],[РРЦ с НДС]]-Профильные_системы[[#This Row],[РРЦ с НДС]]*$N$1</f>
        <v>3614.9159999999997</v>
      </c>
      <c r="M1121" s="364">
        <f t="array" ref="M1121">Профильные_системы[[#This Row],["0" НДС]]-Профильные_системы[[#This Row],["0" НДС]]*$N$1</f>
        <v>3012.43</v>
      </c>
      <c r="Q1121">
        <f t="array" ref="Q1121">Профильные_системы[[#This Row],[РРЦ Без НДС]]-Профильные_системы[[#This Row],[РРЦ Без НДС]]*$U$1</f>
        <v>3442.78</v>
      </c>
      <c r="R1121">
        <f t="array" ref="R1121">Профильные_системы[[#This Row],[РРЦ с НДС]]-Профильные_системы[[#This Row],[РРЦ с НДС]]*$U$1</f>
        <v>3614.9159999999997</v>
      </c>
      <c r="S1121" s="1">
        <f t="array" ref="S1121">Профильные_системы[[#This Row],["0" НДС]]-Профильные_системы[[#This Row],["0" НДС]]*$U$1</f>
        <v>3012.43</v>
      </c>
    </row>
    <row r="1122" spans="1:19" x14ac:dyDescent="0.25">
      <c r="A1122" s="1" t="s">
        <v>2133</v>
      </c>
      <c r="B1122" s="1" t="s">
        <v>16</v>
      </c>
      <c r="C1122" s="1" t="s">
        <v>2127</v>
      </c>
      <c r="D1122">
        <v>3011.68</v>
      </c>
      <c r="E1122">
        <v>3162.2639999999997</v>
      </c>
      <c r="F1122">
        <v>2635.22</v>
      </c>
      <c r="K1122" s="364">
        <f t="array" ref="K1122">Профильные_системы[[#This Row],[РРЦ Без НДС]]-Профильные_системы[[#This Row],[РРЦ Без НДС]]*$N$1</f>
        <v>3011.68</v>
      </c>
      <c r="L1122" s="364">
        <f t="array" ref="L1122">Профильные_системы[[#This Row],[РРЦ с НДС]]-Профильные_системы[[#This Row],[РРЦ с НДС]]*$N$1</f>
        <v>3162.2639999999997</v>
      </c>
      <c r="M1122" s="364">
        <f t="array" ref="M1122">Профильные_системы[[#This Row],["0" НДС]]-Профильные_системы[[#This Row],["0" НДС]]*$N$1</f>
        <v>2635.22</v>
      </c>
      <c r="Q1122">
        <f t="array" ref="Q1122">Профильные_системы[[#This Row],[РРЦ Без НДС]]-Профильные_системы[[#This Row],[РРЦ Без НДС]]*$U$1</f>
        <v>3011.68</v>
      </c>
      <c r="R1122">
        <f t="array" ref="R1122">Профильные_системы[[#This Row],[РРЦ с НДС]]-Профильные_системы[[#This Row],[РРЦ с НДС]]*$U$1</f>
        <v>3162.2639999999997</v>
      </c>
      <c r="S1122" s="1">
        <f t="array" ref="S1122">Профильные_системы[[#This Row],["0" НДС]]-Профильные_системы[[#This Row],["0" НДС]]*$U$1</f>
        <v>2635.22</v>
      </c>
    </row>
    <row r="1123" spans="1:19" x14ac:dyDescent="0.25">
      <c r="A1123" s="1" t="s">
        <v>2133</v>
      </c>
      <c r="B1123" s="1" t="s">
        <v>3</v>
      </c>
      <c r="C1123" s="1" t="s">
        <v>2128</v>
      </c>
      <c r="D1123">
        <v>2850.04</v>
      </c>
      <c r="E1123">
        <v>2992.5479999999998</v>
      </c>
      <c r="F1123">
        <v>2493.79</v>
      </c>
      <c r="K1123" s="364">
        <f t="array" ref="K1123">Профильные_системы[[#This Row],[РРЦ Без НДС]]-Профильные_системы[[#This Row],[РРЦ Без НДС]]*$N$1</f>
        <v>2850.04</v>
      </c>
      <c r="L1123" s="364">
        <f t="array" ref="L1123">Профильные_системы[[#This Row],[РРЦ с НДС]]-Профильные_системы[[#This Row],[РРЦ с НДС]]*$N$1</f>
        <v>2992.5479999999998</v>
      </c>
      <c r="M1123" s="364">
        <f t="array" ref="M1123">Профильные_системы[[#This Row],["0" НДС]]-Профильные_системы[[#This Row],["0" НДС]]*$N$1</f>
        <v>2493.79</v>
      </c>
      <c r="Q1123">
        <f t="array" ref="Q1123">Профильные_системы[[#This Row],[РРЦ Без НДС]]-Профильные_системы[[#This Row],[РРЦ Без НДС]]*$U$1</f>
        <v>2850.04</v>
      </c>
      <c r="R1123">
        <f t="array" ref="R1123">Профильные_системы[[#This Row],[РРЦ с НДС]]-Профильные_системы[[#This Row],[РРЦ с НДС]]*$U$1</f>
        <v>2992.5479999999998</v>
      </c>
      <c r="S1123" s="1">
        <f t="array" ref="S1123">Профильные_системы[[#This Row],["0" НДС]]-Профильные_системы[[#This Row],["0" НДС]]*$U$1</f>
        <v>2493.79</v>
      </c>
    </row>
    <row r="1124" spans="1:19" x14ac:dyDescent="0.25">
      <c r="A1124" s="1" t="s">
        <v>2133</v>
      </c>
      <c r="B1124" s="1" t="s">
        <v>5</v>
      </c>
      <c r="C1124" s="1" t="s">
        <v>2129</v>
      </c>
      <c r="D1124">
        <v>3065.58</v>
      </c>
      <c r="E1124">
        <v>3218.8560000000002</v>
      </c>
      <c r="F1124">
        <v>2682.38</v>
      </c>
      <c r="K1124" s="364">
        <f t="array" ref="K1124">Профильные_системы[[#This Row],[РРЦ Без НДС]]-Профильные_системы[[#This Row],[РРЦ Без НДС]]*$N$1</f>
        <v>3065.58</v>
      </c>
      <c r="L1124" s="364">
        <f t="array" ref="L1124">Профильные_системы[[#This Row],[РРЦ с НДС]]-Профильные_системы[[#This Row],[РРЦ с НДС]]*$N$1</f>
        <v>3218.8560000000002</v>
      </c>
      <c r="M1124" s="364">
        <f t="array" ref="M1124">Профильные_системы[[#This Row],["0" НДС]]-Профильные_системы[[#This Row],["0" НДС]]*$N$1</f>
        <v>2682.38</v>
      </c>
      <c r="Q1124">
        <f t="array" ref="Q1124">Профильные_системы[[#This Row],[РРЦ Без НДС]]-Профильные_системы[[#This Row],[РРЦ Без НДС]]*$U$1</f>
        <v>3065.58</v>
      </c>
      <c r="R1124">
        <f t="array" ref="R1124">Профильные_системы[[#This Row],[РРЦ с НДС]]-Профильные_системы[[#This Row],[РРЦ с НДС]]*$U$1</f>
        <v>3218.8560000000002</v>
      </c>
      <c r="S1124" s="1">
        <f t="array" ref="S1124">Профильные_системы[[#This Row],["0" НДС]]-Профильные_системы[[#This Row],["0" НДС]]*$U$1</f>
        <v>2682.38</v>
      </c>
    </row>
    <row r="1125" spans="1:19" x14ac:dyDescent="0.25">
      <c r="A1125" s="1" t="s">
        <v>2133</v>
      </c>
      <c r="B1125" s="1" t="s">
        <v>11</v>
      </c>
      <c r="C1125" s="1" t="s">
        <v>2130</v>
      </c>
      <c r="D1125">
        <v>2969.78</v>
      </c>
      <c r="E1125">
        <v>3118.2719999999999</v>
      </c>
      <c r="F1125">
        <v>2598.56</v>
      </c>
      <c r="K1125" s="364">
        <f t="array" ref="K1125">Профильные_системы[[#This Row],[РРЦ Без НДС]]-Профильные_системы[[#This Row],[РРЦ Без НДС]]*$N$1</f>
        <v>2969.78</v>
      </c>
      <c r="L1125" s="364">
        <f t="array" ref="L1125">Профильные_системы[[#This Row],[РРЦ с НДС]]-Профильные_системы[[#This Row],[РРЦ с НДС]]*$N$1</f>
        <v>3118.2719999999999</v>
      </c>
      <c r="M1125" s="364">
        <f t="array" ref="M1125">Профильные_системы[[#This Row],["0" НДС]]-Профильные_системы[[#This Row],["0" НДС]]*$N$1</f>
        <v>2598.56</v>
      </c>
      <c r="Q1125">
        <f t="array" ref="Q1125">Профильные_системы[[#This Row],[РРЦ Без НДС]]-Профильные_системы[[#This Row],[РРЦ Без НДС]]*$U$1</f>
        <v>2969.78</v>
      </c>
      <c r="R1125">
        <f t="array" ref="R1125">Профильные_системы[[#This Row],[РРЦ с НДС]]-Профильные_системы[[#This Row],[РРЦ с НДС]]*$U$1</f>
        <v>3118.2719999999999</v>
      </c>
      <c r="S1125" s="1">
        <f t="array" ref="S1125">Профильные_системы[[#This Row],["0" НДС]]-Профильные_системы[[#This Row],["0" НДС]]*$U$1</f>
        <v>2598.56</v>
      </c>
    </row>
    <row r="1126" spans="1:19" x14ac:dyDescent="0.25">
      <c r="A1126" s="1" t="s">
        <v>2132</v>
      </c>
      <c r="B1126" s="1" t="s">
        <v>7</v>
      </c>
      <c r="C1126" s="1" t="s">
        <v>2124</v>
      </c>
      <c r="D1126">
        <v>3436.8</v>
      </c>
      <c r="E1126">
        <v>3608.64</v>
      </c>
      <c r="F1126">
        <v>3007.2</v>
      </c>
      <c r="K1126" s="364">
        <f t="array" ref="K1126">Профильные_системы[[#This Row],[РРЦ Без НДС]]-Профильные_системы[[#This Row],[РРЦ Без НДС]]*$N$1</f>
        <v>3436.8</v>
      </c>
      <c r="L1126" s="364">
        <f t="array" ref="L1126">Профильные_системы[[#This Row],[РРЦ с НДС]]-Профильные_системы[[#This Row],[РРЦ с НДС]]*$N$1</f>
        <v>3608.64</v>
      </c>
      <c r="M1126" s="364">
        <f t="array" ref="M1126">Профильные_системы[[#This Row],["0" НДС]]-Профильные_системы[[#This Row],["0" НДС]]*$N$1</f>
        <v>3007.2</v>
      </c>
      <c r="Q1126">
        <f t="array" ref="Q1126">Профильные_системы[[#This Row],[РРЦ Без НДС]]-Профильные_системы[[#This Row],[РРЦ Без НДС]]*$U$1</f>
        <v>3436.8</v>
      </c>
      <c r="R1126">
        <f t="array" ref="R1126">Профильные_системы[[#This Row],[РРЦ с НДС]]-Профильные_системы[[#This Row],[РРЦ с НДС]]*$U$1</f>
        <v>3608.64</v>
      </c>
      <c r="S1126" s="1">
        <f t="array" ref="S1126">Профильные_системы[[#This Row],["0" НДС]]-Профильные_системы[[#This Row],["0" НДС]]*$U$1</f>
        <v>3007.2</v>
      </c>
    </row>
    <row r="1127" spans="1:19" x14ac:dyDescent="0.25">
      <c r="A1127" s="1" t="s">
        <v>2132</v>
      </c>
      <c r="B1127" s="1" t="s">
        <v>3</v>
      </c>
      <c r="C1127" s="1" t="s">
        <v>2125</v>
      </c>
      <c r="D1127">
        <v>2981.75</v>
      </c>
      <c r="E1127">
        <v>3130.8360000000002</v>
      </c>
      <c r="F1127">
        <v>2609.0300000000002</v>
      </c>
      <c r="K1127" s="364">
        <f t="array" ref="K1127">Профильные_системы[[#This Row],[РРЦ Без НДС]]-Профильные_системы[[#This Row],[РРЦ Без НДС]]*$N$1</f>
        <v>2981.75</v>
      </c>
      <c r="L1127" s="364">
        <f t="array" ref="L1127">Профильные_системы[[#This Row],[РРЦ с НДС]]-Профильные_системы[[#This Row],[РРЦ с НДС]]*$N$1</f>
        <v>3130.8360000000002</v>
      </c>
      <c r="M1127" s="364">
        <f t="array" ref="M1127">Профильные_системы[[#This Row],["0" НДС]]-Профильные_системы[[#This Row],["0" НДС]]*$N$1</f>
        <v>2609.0300000000002</v>
      </c>
      <c r="Q1127">
        <f t="array" ref="Q1127">Профильные_системы[[#This Row],[РРЦ Без НДС]]-Профильные_системы[[#This Row],[РРЦ Без НДС]]*$U$1</f>
        <v>2981.75</v>
      </c>
      <c r="R1127">
        <f t="array" ref="R1127">Профильные_системы[[#This Row],[РРЦ с НДС]]-Профильные_системы[[#This Row],[РРЦ с НДС]]*$U$1</f>
        <v>3130.8360000000002</v>
      </c>
      <c r="S1127" s="1">
        <f t="array" ref="S1127">Профильные_системы[[#This Row],["0" НДС]]-Профильные_системы[[#This Row],["0" НДС]]*$U$1</f>
        <v>2609.0300000000002</v>
      </c>
    </row>
    <row r="1128" spans="1:19" x14ac:dyDescent="0.25">
      <c r="A1128" s="1" t="s">
        <v>2132</v>
      </c>
      <c r="B1128" s="1" t="s">
        <v>5</v>
      </c>
      <c r="C1128" s="1" t="s">
        <v>2126</v>
      </c>
      <c r="D1128">
        <v>3436.8</v>
      </c>
      <c r="E1128">
        <v>3608.64</v>
      </c>
      <c r="F1128">
        <v>3007.2</v>
      </c>
      <c r="K1128" s="364">
        <f t="array" ref="K1128">Профильные_системы[[#This Row],[РРЦ Без НДС]]-Профильные_системы[[#This Row],[РРЦ Без НДС]]*$N$1</f>
        <v>3436.8</v>
      </c>
      <c r="L1128" s="364">
        <f t="array" ref="L1128">Профильные_системы[[#This Row],[РРЦ с НДС]]-Профильные_системы[[#This Row],[РРЦ с НДС]]*$N$1</f>
        <v>3608.64</v>
      </c>
      <c r="M1128" s="364">
        <f t="array" ref="M1128">Профильные_системы[[#This Row],["0" НДС]]-Профильные_системы[[#This Row],["0" НДС]]*$N$1</f>
        <v>3007.2</v>
      </c>
      <c r="Q1128">
        <f t="array" ref="Q1128">Профильные_системы[[#This Row],[РРЦ Без НДС]]-Профильные_системы[[#This Row],[РРЦ Без НДС]]*$U$1</f>
        <v>3436.8</v>
      </c>
      <c r="R1128">
        <f t="array" ref="R1128">Профильные_системы[[#This Row],[РРЦ с НДС]]-Профильные_системы[[#This Row],[РРЦ с НДС]]*$U$1</f>
        <v>3608.64</v>
      </c>
      <c r="S1128" s="1">
        <f t="array" ref="S1128">Профильные_системы[[#This Row],["0" НДС]]-Профильные_системы[[#This Row],["0" НДС]]*$U$1</f>
        <v>3007.2</v>
      </c>
    </row>
    <row r="1129" spans="1:19" x14ac:dyDescent="0.25">
      <c r="A1129" s="1" t="s">
        <v>2170</v>
      </c>
      <c r="B1129" s="1" t="s">
        <v>7</v>
      </c>
      <c r="C1129" s="1" t="s">
        <v>2172</v>
      </c>
      <c r="D1129">
        <v>1983.15</v>
      </c>
      <c r="E1129">
        <v>2082.3119999999999</v>
      </c>
      <c r="F1129">
        <v>1735.26</v>
      </c>
      <c r="K1129" s="364">
        <f t="array" ref="K1129">Профильные_системы[[#This Row],[РРЦ Без НДС]]-Профильные_системы[[#This Row],[РРЦ Без НДС]]*$N$1</f>
        <v>1983.15</v>
      </c>
      <c r="L1129" s="364">
        <f t="array" ref="L1129">Профильные_системы[[#This Row],[РРЦ с НДС]]-Профильные_системы[[#This Row],[РРЦ с НДС]]*$N$1</f>
        <v>2082.3119999999999</v>
      </c>
      <c r="M1129" s="364">
        <f t="array" ref="M1129">Профильные_системы[[#This Row],["0" НДС]]-Профильные_системы[[#This Row],["0" НДС]]*$N$1</f>
        <v>1735.26</v>
      </c>
      <c r="Q1129">
        <f t="array" ref="Q1129">Профильные_системы[[#This Row],[РРЦ Без НДС]]-Профильные_системы[[#This Row],[РРЦ Без НДС]]*$U$1</f>
        <v>1983.15</v>
      </c>
      <c r="R1129">
        <f t="array" ref="R1129">Профильные_системы[[#This Row],[РРЦ с НДС]]-Профильные_системы[[#This Row],[РРЦ с НДС]]*$U$1</f>
        <v>2082.3119999999999</v>
      </c>
      <c r="S1129" s="1">
        <f t="array" ref="S1129">Профильные_системы[[#This Row],["0" НДС]]-Профильные_системы[[#This Row],["0" НДС]]*$U$1</f>
        <v>1735.26</v>
      </c>
    </row>
    <row r="1130" spans="1:19" x14ac:dyDescent="0.25">
      <c r="A1130" s="1" t="s">
        <v>2170</v>
      </c>
      <c r="B1130" s="1" t="s">
        <v>3</v>
      </c>
      <c r="C1130" s="1" t="s">
        <v>2173</v>
      </c>
      <c r="D1130">
        <v>1708.41</v>
      </c>
      <c r="E1130">
        <v>1793.8319999999999</v>
      </c>
      <c r="F1130">
        <v>1494.86</v>
      </c>
      <c r="K1130" s="364">
        <f t="array" ref="K1130">Профильные_системы[[#This Row],[РРЦ Без НДС]]-Профильные_системы[[#This Row],[РРЦ Без НДС]]*$N$1</f>
        <v>1708.41</v>
      </c>
      <c r="L1130" s="364">
        <f t="array" ref="L1130">Профильные_системы[[#This Row],[РРЦ с НДС]]-Профильные_системы[[#This Row],[РРЦ с НДС]]*$N$1</f>
        <v>1793.8319999999999</v>
      </c>
      <c r="M1130" s="364">
        <f t="array" ref="M1130">Профильные_системы[[#This Row],["0" НДС]]-Профильные_системы[[#This Row],["0" НДС]]*$N$1</f>
        <v>1494.86</v>
      </c>
      <c r="Q1130">
        <f t="array" ref="Q1130">Профильные_системы[[#This Row],[РРЦ Без НДС]]-Профильные_системы[[#This Row],[РРЦ Без НДС]]*$U$1</f>
        <v>1708.41</v>
      </c>
      <c r="R1130">
        <f t="array" ref="R1130">Профильные_системы[[#This Row],[РРЦ с НДС]]-Профильные_системы[[#This Row],[РРЦ с НДС]]*$U$1</f>
        <v>1793.8319999999999</v>
      </c>
      <c r="S1130" s="1">
        <f t="array" ref="S1130">Профильные_системы[[#This Row],["0" НДС]]-Профильные_системы[[#This Row],["0" НДС]]*$U$1</f>
        <v>1494.86</v>
      </c>
    </row>
    <row r="1131" spans="1:19" x14ac:dyDescent="0.25">
      <c r="A1131" s="1" t="s">
        <v>2170</v>
      </c>
      <c r="B1131" s="1" t="s">
        <v>5</v>
      </c>
      <c r="C1131" s="1" t="s">
        <v>2174</v>
      </c>
      <c r="D1131">
        <v>1983.15</v>
      </c>
      <c r="E1131">
        <v>2082.3119999999999</v>
      </c>
      <c r="F1131">
        <v>1735.26</v>
      </c>
      <c r="K1131" s="364">
        <f t="array" ref="K1131">Профильные_системы[[#This Row],[РРЦ Без НДС]]-Профильные_системы[[#This Row],[РРЦ Без НДС]]*$N$1</f>
        <v>1983.15</v>
      </c>
      <c r="L1131" s="364">
        <f t="array" ref="L1131">Профильные_системы[[#This Row],[РРЦ с НДС]]-Профильные_системы[[#This Row],[РРЦ с НДС]]*$N$1</f>
        <v>2082.3119999999999</v>
      </c>
      <c r="M1131" s="364">
        <f t="array" ref="M1131">Профильные_системы[[#This Row],["0" НДС]]-Профильные_системы[[#This Row],["0" НДС]]*$N$1</f>
        <v>1735.26</v>
      </c>
      <c r="Q1131">
        <f t="array" ref="Q1131">Профильные_системы[[#This Row],[РРЦ Без НДС]]-Профильные_системы[[#This Row],[РРЦ Без НДС]]*$U$1</f>
        <v>1983.15</v>
      </c>
      <c r="R1131">
        <f t="array" ref="R1131">Профильные_системы[[#This Row],[РРЦ с НДС]]-Профильные_системы[[#This Row],[РРЦ с НДС]]*$U$1</f>
        <v>2082.3119999999999</v>
      </c>
      <c r="S1131" s="1">
        <f t="array" ref="S1131">Профильные_системы[[#This Row],["0" НДС]]-Профильные_системы[[#This Row],["0" НДС]]*$U$1</f>
        <v>1735.26</v>
      </c>
    </row>
    <row r="1132" spans="1:19" x14ac:dyDescent="0.25">
      <c r="A1132" s="1" t="s">
        <v>2171</v>
      </c>
      <c r="B1132" s="1" t="s">
        <v>7</v>
      </c>
      <c r="C1132" s="1" t="s">
        <v>2175</v>
      </c>
      <c r="D1132">
        <v>4086.19</v>
      </c>
      <c r="E1132">
        <v>4290.5039999999999</v>
      </c>
      <c r="F1132">
        <v>3575.42</v>
      </c>
      <c r="K1132" s="364">
        <f t="array" ref="K1132">Профильные_системы[[#This Row],[РРЦ Без НДС]]-Профильные_системы[[#This Row],[РРЦ Без НДС]]*$N$1</f>
        <v>4086.19</v>
      </c>
      <c r="L1132" s="364">
        <f t="array" ref="L1132">Профильные_системы[[#This Row],[РРЦ с НДС]]-Профильные_системы[[#This Row],[РРЦ с НДС]]*$N$1</f>
        <v>4290.5039999999999</v>
      </c>
      <c r="M1132" s="364">
        <f t="array" ref="M1132">Профильные_системы[[#This Row],["0" НДС]]-Профильные_системы[[#This Row],["0" НДС]]*$N$1</f>
        <v>3575.42</v>
      </c>
      <c r="Q1132">
        <f t="array" ref="Q1132">Профильные_системы[[#This Row],[РРЦ Без НДС]]-Профильные_системы[[#This Row],[РРЦ Без НДС]]*$U$1</f>
        <v>4086.19</v>
      </c>
      <c r="R1132">
        <f t="array" ref="R1132">Профильные_системы[[#This Row],[РРЦ с НДС]]-Профильные_системы[[#This Row],[РРЦ с НДС]]*$U$1</f>
        <v>4290.5039999999999</v>
      </c>
      <c r="S1132" s="1">
        <f t="array" ref="S1132">Профильные_системы[[#This Row],["0" НДС]]-Профильные_системы[[#This Row],["0" НДС]]*$U$1</f>
        <v>3575.42</v>
      </c>
    </row>
    <row r="1133" spans="1:19" x14ac:dyDescent="0.25">
      <c r="A1133" s="1" t="s">
        <v>2171</v>
      </c>
      <c r="B1133" s="1" t="s">
        <v>3</v>
      </c>
      <c r="C1133" s="1" t="s">
        <v>2176</v>
      </c>
      <c r="D1133">
        <v>3581.66</v>
      </c>
      <c r="E1133">
        <v>3760.74</v>
      </c>
      <c r="F1133">
        <v>3133.95</v>
      </c>
      <c r="K1133" s="364">
        <f t="array" ref="K1133">Профильные_системы[[#This Row],[РРЦ Без НДС]]-Профильные_системы[[#This Row],[РРЦ Без НДС]]*$N$1</f>
        <v>3581.66</v>
      </c>
      <c r="L1133" s="364">
        <f t="array" ref="L1133">Профильные_системы[[#This Row],[РРЦ с НДС]]-Профильные_системы[[#This Row],[РРЦ с НДС]]*$N$1</f>
        <v>3760.74</v>
      </c>
      <c r="M1133" s="364">
        <f t="array" ref="M1133">Профильные_системы[[#This Row],["0" НДС]]-Профильные_системы[[#This Row],["0" НДС]]*$N$1</f>
        <v>3133.95</v>
      </c>
      <c r="Q1133">
        <f t="array" ref="Q1133">Профильные_системы[[#This Row],[РРЦ Без НДС]]-Профильные_системы[[#This Row],[РРЦ Без НДС]]*$U$1</f>
        <v>3581.66</v>
      </c>
      <c r="R1133">
        <f t="array" ref="R1133">Профильные_системы[[#This Row],[РРЦ с НДС]]-Профильные_системы[[#This Row],[РРЦ с НДС]]*$U$1</f>
        <v>3760.74</v>
      </c>
      <c r="S1133" s="1">
        <f t="array" ref="S1133">Профильные_системы[[#This Row],["0" НДС]]-Профильные_системы[[#This Row],["0" НДС]]*$U$1</f>
        <v>3133.95</v>
      </c>
    </row>
    <row r="1134" spans="1:19" x14ac:dyDescent="0.25">
      <c r="A1134" s="1" t="s">
        <v>2171</v>
      </c>
      <c r="B1134" s="1" t="s">
        <v>5</v>
      </c>
      <c r="C1134" s="1" t="s">
        <v>2177</v>
      </c>
      <c r="D1134">
        <v>4086.19</v>
      </c>
      <c r="E1134">
        <v>4290.5039999999999</v>
      </c>
      <c r="F1134">
        <v>3575.42</v>
      </c>
      <c r="K1134" s="364">
        <f t="array" ref="K1134">Профильные_системы[[#This Row],[РРЦ Без НДС]]-Профильные_системы[[#This Row],[РРЦ Без НДС]]*$N$1</f>
        <v>4086.19</v>
      </c>
      <c r="L1134" s="364">
        <f t="array" ref="L1134">Профильные_системы[[#This Row],[РРЦ с НДС]]-Профильные_системы[[#This Row],[РРЦ с НДС]]*$N$1</f>
        <v>4290.5039999999999</v>
      </c>
      <c r="M1134" s="364">
        <f t="array" ref="M1134">Профильные_системы[[#This Row],["0" НДС]]-Профильные_системы[[#This Row],["0" НДС]]*$N$1</f>
        <v>3575.42</v>
      </c>
      <c r="Q1134">
        <f t="array" ref="Q1134">Профильные_системы[[#This Row],[РРЦ Без НДС]]-Профильные_системы[[#This Row],[РРЦ Без НДС]]*$U$1</f>
        <v>4086.19</v>
      </c>
      <c r="R1134">
        <f t="array" ref="R1134">Профильные_системы[[#This Row],[РРЦ с НДС]]-Профильные_системы[[#This Row],[РРЦ с НДС]]*$U$1</f>
        <v>4290.5039999999999</v>
      </c>
      <c r="S1134" s="1">
        <f t="array" ref="S1134">Профильные_системы[[#This Row],["0" НДС]]-Профильные_системы[[#This Row],["0" НДС]]*$U$1</f>
        <v>3575.42</v>
      </c>
    </row>
    <row r="1135" spans="1:19" x14ac:dyDescent="0.25">
      <c r="K1135" s="364" t="e">
        <f t="array" ref="K1135">Профильные_системы[[#This Row],[РРЦ Без НДС]]-Профильные_системы[[#This Row],[РРЦ Без НДС]]*$N$1</f>
        <v>#VALUE!</v>
      </c>
      <c r="L1135" s="364" t="e">
        <f t="array" ref="L1135">Профильные_системы[[#This Row],[РРЦ с НДС]]-Профильные_системы[[#This Row],[РРЦ с НДС]]*$N$1</f>
        <v>#VALUE!</v>
      </c>
      <c r="M1135" s="364" t="e">
        <f t="array" ref="M1135">Профильные_системы[[#This Row],["0" НДС]]-Профильные_системы[[#This Row],["0" НДС]]*$N$1</f>
        <v>#VALUE!</v>
      </c>
      <c r="Q1135" t="e">
        <f t="array" ref="Q1135">Профильные_системы[[#This Row],[РРЦ Без НДС]]-Профильные_системы[[#This Row],[РРЦ Без НДС]]*$U$1</f>
        <v>#VALUE!</v>
      </c>
      <c r="R1135" t="e">
        <f t="array" ref="R1135">Профильные_системы[[#This Row],[РРЦ с НДС]]-Профильные_системы[[#This Row],[РРЦ с НДС]]*$U$1</f>
        <v>#VALUE!</v>
      </c>
      <c r="S1135" s="1" t="e">
        <f t="array" ref="S1135">Профильные_системы[[#This Row],["0" НДС]]-Профильные_системы[[#This Row],["0" НДС]]*$U$1</f>
        <v>#VALUE!</v>
      </c>
    </row>
    <row r="1136" spans="1:19" x14ac:dyDescent="0.25">
      <c r="K1136" s="364" t="e">
        <f t="array" ref="K1136">Профильные_системы[[#This Row],[РРЦ Без НДС]]-Профильные_системы[[#This Row],[РРЦ Без НДС]]*$N$1</f>
        <v>#VALUE!</v>
      </c>
      <c r="L1136" s="364" t="e">
        <f t="array" ref="L1136">Профильные_системы[[#This Row],[РРЦ с НДС]]-Профильные_системы[[#This Row],[РРЦ с НДС]]*$N$1</f>
        <v>#VALUE!</v>
      </c>
      <c r="M1136" s="364" t="e">
        <f t="array" ref="M1136">Профильные_системы[[#This Row],["0" НДС]]-Профильные_системы[[#This Row],["0" НДС]]*$N$1</f>
        <v>#VALUE!</v>
      </c>
      <c r="Q1136" t="e">
        <f t="array" ref="Q1136">Профильные_системы[[#This Row],[РРЦ Без НДС]]-Профильные_системы[[#This Row],[РРЦ Без НДС]]*$U$1</f>
        <v>#VALUE!</v>
      </c>
      <c r="R1136" t="e">
        <f t="array" ref="R1136">Профильные_системы[[#This Row],[РРЦ с НДС]]-Профильные_системы[[#This Row],[РРЦ с НДС]]*$U$1</f>
        <v>#VALUE!</v>
      </c>
      <c r="S1136" s="1" t="e">
        <f t="array" ref="S1136">Профильные_системы[[#This Row],["0" НДС]]-Профильные_системы[[#This Row],["0" НДС]]*$U$1</f>
        <v>#VALUE!</v>
      </c>
    </row>
    <row r="1137" spans="11:19" x14ac:dyDescent="0.25">
      <c r="K1137" s="364" t="e">
        <f t="array" ref="K1137">Профильные_системы[[#This Row],[РРЦ Без НДС]]-Профильные_системы[[#This Row],[РРЦ Без НДС]]*$N$1</f>
        <v>#VALUE!</v>
      </c>
      <c r="L1137" s="364" t="e">
        <f t="array" ref="L1137">Профильные_системы[[#This Row],[РРЦ с НДС]]-Профильные_системы[[#This Row],[РРЦ с НДС]]*$N$1</f>
        <v>#VALUE!</v>
      </c>
      <c r="M1137" s="364" t="e">
        <f t="array" ref="M1137">Профильные_системы[[#This Row],["0" НДС]]-Профильные_системы[[#This Row],["0" НДС]]*$N$1</f>
        <v>#VALUE!</v>
      </c>
      <c r="Q1137" t="e">
        <f t="array" ref="Q1137">Профильные_системы[[#This Row],[РРЦ Без НДС]]-Профильные_системы[[#This Row],[РРЦ Без НДС]]*$U$1</f>
        <v>#VALUE!</v>
      </c>
      <c r="R1137" t="e">
        <f t="array" ref="R1137">Профильные_системы[[#This Row],[РРЦ с НДС]]-Профильные_системы[[#This Row],[РРЦ с НДС]]*$U$1</f>
        <v>#VALUE!</v>
      </c>
      <c r="S1137" s="1" t="e">
        <f t="array" ref="S1137">Профильные_системы[[#This Row],["0" НДС]]-Профильные_системы[[#This Row],["0" НДС]]*$U$1</f>
        <v>#VALUE!</v>
      </c>
    </row>
    <row r="1138" spans="11:19" x14ac:dyDescent="0.25">
      <c r="K1138" s="364" t="e">
        <f t="array" ref="K1138">Профильные_системы[[#This Row],[РРЦ Без НДС]]-Профильные_системы[[#This Row],[РРЦ Без НДС]]*$N$1</f>
        <v>#VALUE!</v>
      </c>
      <c r="L1138" s="364" t="e">
        <f t="array" ref="L1138">Профильные_системы[[#This Row],[РРЦ с НДС]]-Профильные_системы[[#This Row],[РРЦ с НДС]]*$N$1</f>
        <v>#VALUE!</v>
      </c>
      <c r="M1138" s="364" t="e">
        <f t="array" ref="M1138">Профильные_системы[[#This Row],["0" НДС]]-Профильные_системы[[#This Row],["0" НДС]]*$N$1</f>
        <v>#VALUE!</v>
      </c>
      <c r="Q1138" t="e">
        <f t="array" ref="Q1138">Профильные_системы[[#This Row],[РРЦ Без НДС]]-Профильные_системы[[#This Row],[РРЦ Без НДС]]*$U$1</f>
        <v>#VALUE!</v>
      </c>
      <c r="R1138" t="e">
        <f t="array" ref="R1138">Профильные_системы[[#This Row],[РРЦ с НДС]]-Профильные_системы[[#This Row],[РРЦ с НДС]]*$U$1</f>
        <v>#VALUE!</v>
      </c>
      <c r="S1138" s="1" t="e">
        <f t="array" ref="S1138">Профильные_системы[[#This Row],["0" НДС]]-Профильные_системы[[#This Row],["0" НДС]]*$U$1</f>
        <v>#VALUE!</v>
      </c>
    </row>
    <row r="1139" spans="11:19" x14ac:dyDescent="0.25">
      <c r="K1139" s="364" t="e">
        <f t="array" ref="K1139">Профильные_системы[[#This Row],[РРЦ Без НДС]]-Профильные_системы[[#This Row],[РРЦ Без НДС]]*$N$1</f>
        <v>#VALUE!</v>
      </c>
      <c r="L1139" s="364" t="e">
        <f t="array" ref="L1139">Профильные_системы[[#This Row],[РРЦ с НДС]]-Профильные_системы[[#This Row],[РРЦ с НДС]]*$N$1</f>
        <v>#VALUE!</v>
      </c>
      <c r="M1139" s="364" t="e">
        <f t="array" ref="M1139">Профильные_системы[[#This Row],["0" НДС]]-Профильные_системы[[#This Row],["0" НДС]]*$N$1</f>
        <v>#VALUE!</v>
      </c>
      <c r="Q1139" t="e">
        <f t="array" ref="Q1139">Профильные_системы[[#This Row],[РРЦ Без НДС]]-Профильные_системы[[#This Row],[РРЦ Без НДС]]*$U$1</f>
        <v>#VALUE!</v>
      </c>
      <c r="R1139" t="e">
        <f t="array" ref="R1139">Профильные_системы[[#This Row],[РРЦ с НДС]]-Профильные_системы[[#This Row],[РРЦ с НДС]]*$U$1</f>
        <v>#VALUE!</v>
      </c>
      <c r="S1139" s="1" t="e">
        <f t="array" ref="S1139">Профильные_системы[[#This Row],["0" НДС]]-Профильные_системы[[#This Row],["0" НДС]]*$U$1</f>
        <v>#VALUE!</v>
      </c>
    </row>
    <row r="1140" spans="11:19" x14ac:dyDescent="0.25">
      <c r="K1140" s="364" t="e">
        <f t="array" ref="K1140">Профильные_системы[[#This Row],[РРЦ Без НДС]]-Профильные_системы[[#This Row],[РРЦ Без НДС]]*$N$1</f>
        <v>#VALUE!</v>
      </c>
      <c r="L1140" s="364" t="e">
        <f t="array" ref="L1140">Профильные_системы[[#This Row],[РРЦ с НДС]]-Профильные_системы[[#This Row],[РРЦ с НДС]]*$N$1</f>
        <v>#VALUE!</v>
      </c>
      <c r="M1140" s="364" t="e">
        <f t="array" ref="M1140">Профильные_системы[[#This Row],["0" НДС]]-Профильные_системы[[#This Row],["0" НДС]]*$N$1</f>
        <v>#VALUE!</v>
      </c>
      <c r="Q1140" t="e">
        <f t="array" ref="Q1140">Профильные_системы[[#This Row],[РРЦ Без НДС]]-Профильные_системы[[#This Row],[РРЦ Без НДС]]*$U$1</f>
        <v>#VALUE!</v>
      </c>
      <c r="R1140" t="e">
        <f t="array" ref="R1140">Профильные_системы[[#This Row],[РРЦ с НДС]]-Профильные_системы[[#This Row],[РРЦ с НДС]]*$U$1</f>
        <v>#VALUE!</v>
      </c>
      <c r="S1140" s="1" t="e">
        <f t="array" ref="S1140">Профильные_системы[[#This Row],["0" НДС]]-Профильные_системы[[#This Row],["0" НДС]]*$U$1</f>
        <v>#VALUE!</v>
      </c>
    </row>
    <row r="1141" spans="11:19" x14ac:dyDescent="0.25">
      <c r="K1141" s="364" t="e">
        <f t="array" ref="K1141">Профильные_системы[[#This Row],[РРЦ Без НДС]]-Профильные_системы[[#This Row],[РРЦ Без НДС]]*$N$1</f>
        <v>#VALUE!</v>
      </c>
      <c r="L1141" s="364" t="e">
        <f t="array" ref="L1141">Профильные_системы[[#This Row],[РРЦ с НДС]]-Профильные_системы[[#This Row],[РРЦ с НДС]]*$N$1</f>
        <v>#VALUE!</v>
      </c>
      <c r="M1141" s="364" t="e">
        <f t="array" ref="M1141">Профильные_системы[[#This Row],["0" НДС]]-Профильные_системы[[#This Row],["0" НДС]]*$N$1</f>
        <v>#VALUE!</v>
      </c>
      <c r="Q1141" t="e">
        <f t="array" ref="Q1141">Профильные_системы[[#This Row],[РРЦ Без НДС]]-Профильные_системы[[#This Row],[РРЦ Без НДС]]*$U$1</f>
        <v>#VALUE!</v>
      </c>
      <c r="R1141" t="e">
        <f t="array" ref="R1141">Профильные_системы[[#This Row],[РРЦ с НДС]]-Профильные_системы[[#This Row],[РРЦ с НДС]]*$U$1</f>
        <v>#VALUE!</v>
      </c>
      <c r="S1141" s="1" t="e">
        <f t="array" ref="S1141">Профильные_системы[[#This Row],["0" НДС]]-Профильные_системы[[#This Row],["0" НДС]]*$U$1</f>
        <v>#VALUE!</v>
      </c>
    </row>
    <row r="1142" spans="11:19" x14ac:dyDescent="0.25">
      <c r="K1142" s="364" t="e">
        <f t="array" ref="K1142">Профильные_системы[[#This Row],[РРЦ Без НДС]]-Профильные_системы[[#This Row],[РРЦ Без НДС]]*$N$1</f>
        <v>#VALUE!</v>
      </c>
      <c r="L1142" s="364" t="e">
        <f t="array" ref="L1142">Профильные_системы[[#This Row],[РРЦ с НДС]]-Профильные_системы[[#This Row],[РРЦ с НДС]]*$N$1</f>
        <v>#VALUE!</v>
      </c>
      <c r="M1142" s="364" t="e">
        <f t="array" ref="M1142">Профильные_системы[[#This Row],["0" НДС]]-Профильные_системы[[#This Row],["0" НДС]]*$N$1</f>
        <v>#VALUE!</v>
      </c>
      <c r="Q1142" t="e">
        <f t="array" ref="Q1142">Профильные_системы[[#This Row],[РРЦ Без НДС]]-Профильные_системы[[#This Row],[РРЦ Без НДС]]*$U$1</f>
        <v>#VALUE!</v>
      </c>
      <c r="R1142" t="e">
        <f t="array" ref="R1142">Профильные_системы[[#This Row],[РРЦ с НДС]]-Профильные_системы[[#This Row],[РРЦ с НДС]]*$U$1</f>
        <v>#VALUE!</v>
      </c>
      <c r="S1142" s="1" t="e">
        <f t="array" ref="S1142">Профильные_системы[[#This Row],["0" НДС]]-Профильные_системы[[#This Row],["0" НДС]]*$U$1</f>
        <v>#VALUE!</v>
      </c>
    </row>
    <row r="1143" spans="11:19" x14ac:dyDescent="0.25">
      <c r="K1143" s="364" t="e">
        <f t="array" ref="K1143">Профильные_системы[[#This Row],[РРЦ Без НДС]]-Профильные_системы[[#This Row],[РРЦ Без НДС]]*$N$1</f>
        <v>#VALUE!</v>
      </c>
      <c r="L1143" s="364" t="e">
        <f t="array" ref="L1143">Профильные_системы[[#This Row],[РРЦ с НДС]]-Профильные_системы[[#This Row],[РРЦ с НДС]]*$N$1</f>
        <v>#VALUE!</v>
      </c>
      <c r="M1143" s="364" t="e">
        <f t="array" ref="M1143">Профильные_системы[[#This Row],["0" НДС]]-Профильные_системы[[#This Row],["0" НДС]]*$N$1</f>
        <v>#VALUE!</v>
      </c>
      <c r="Q1143" t="e">
        <f t="array" ref="Q1143">Профильные_системы[[#This Row],[РРЦ Без НДС]]-Профильные_системы[[#This Row],[РРЦ Без НДС]]*$U$1</f>
        <v>#VALUE!</v>
      </c>
      <c r="R1143" t="e">
        <f t="array" ref="R1143">Профильные_системы[[#This Row],[РРЦ с НДС]]-Профильные_системы[[#This Row],[РРЦ с НДС]]*$U$1</f>
        <v>#VALUE!</v>
      </c>
      <c r="S1143" s="1" t="e">
        <f t="array" ref="S1143">Профильные_системы[[#This Row],["0" НДС]]-Профильные_системы[[#This Row],["0" НДС]]*$U$1</f>
        <v>#VALUE!</v>
      </c>
    </row>
    <row r="1144" spans="11:19" x14ac:dyDescent="0.25">
      <c r="K1144" s="364" t="e">
        <f t="array" ref="K1144">Профильные_системы[[#This Row],[РРЦ Без НДС]]-Профильные_системы[[#This Row],[РРЦ Без НДС]]*$N$1</f>
        <v>#VALUE!</v>
      </c>
      <c r="L1144" s="364" t="e">
        <f t="array" ref="L1144">Профильные_системы[[#This Row],[РРЦ с НДС]]-Профильные_системы[[#This Row],[РРЦ с НДС]]*$N$1</f>
        <v>#VALUE!</v>
      </c>
      <c r="M1144" s="364" t="e">
        <f t="array" ref="M1144">Профильные_системы[[#This Row],["0" НДС]]-Профильные_системы[[#This Row],["0" НДС]]*$N$1</f>
        <v>#VALUE!</v>
      </c>
      <c r="Q1144" t="e">
        <f t="array" ref="Q1144">Профильные_системы[[#This Row],[РРЦ Без НДС]]-Профильные_системы[[#This Row],[РРЦ Без НДС]]*$U$1</f>
        <v>#VALUE!</v>
      </c>
      <c r="R1144" t="e">
        <f t="array" ref="R1144">Профильные_системы[[#This Row],[РРЦ с НДС]]-Профильные_системы[[#This Row],[РРЦ с НДС]]*$U$1</f>
        <v>#VALUE!</v>
      </c>
      <c r="S1144" s="1" t="e">
        <f t="array" ref="S1144">Профильные_системы[[#This Row],["0" НДС]]-Профильные_системы[[#This Row],["0" НДС]]*$U$1</f>
        <v>#VALUE!</v>
      </c>
    </row>
    <row r="1145" spans="11:19" x14ac:dyDescent="0.25">
      <c r="K1145" s="364" t="e">
        <f t="array" ref="K1145">Профильные_системы[[#This Row],[РРЦ Без НДС]]-Профильные_системы[[#This Row],[РРЦ Без НДС]]*$N$1</f>
        <v>#VALUE!</v>
      </c>
      <c r="L1145" s="364" t="e">
        <f t="array" ref="L1145">Профильные_системы[[#This Row],[РРЦ с НДС]]-Профильные_системы[[#This Row],[РРЦ с НДС]]*$N$1</f>
        <v>#VALUE!</v>
      </c>
      <c r="M1145" s="364" t="e">
        <f t="array" ref="M1145">Профильные_системы[[#This Row],["0" НДС]]-Профильные_системы[[#This Row],["0" НДС]]*$N$1</f>
        <v>#VALUE!</v>
      </c>
      <c r="Q1145" t="e">
        <f t="array" ref="Q1145">Профильные_системы[[#This Row],[РРЦ Без НДС]]-Профильные_системы[[#This Row],[РРЦ Без НДС]]*$U$1</f>
        <v>#VALUE!</v>
      </c>
      <c r="R1145" t="e">
        <f t="array" ref="R1145">Профильные_системы[[#This Row],[РРЦ с НДС]]-Профильные_системы[[#This Row],[РРЦ с НДС]]*$U$1</f>
        <v>#VALUE!</v>
      </c>
      <c r="S1145" s="1" t="e">
        <f t="array" ref="S1145">Профильные_системы[[#This Row],["0" НДС]]-Профильные_системы[[#This Row],["0" НДС]]*$U$1</f>
        <v>#VALUE!</v>
      </c>
    </row>
    <row r="1146" spans="11:19" x14ac:dyDescent="0.25">
      <c r="K1146" s="364" t="e">
        <f t="array" ref="K1146">Профильные_системы[[#This Row],[РРЦ Без НДС]]-Профильные_системы[[#This Row],[РРЦ Без НДС]]*$N$1</f>
        <v>#VALUE!</v>
      </c>
      <c r="L1146" s="364" t="e">
        <f t="array" ref="L1146">Профильные_системы[[#This Row],[РРЦ с НДС]]-Профильные_системы[[#This Row],[РРЦ с НДС]]*$N$1</f>
        <v>#VALUE!</v>
      </c>
      <c r="M1146" s="364" t="e">
        <f t="array" ref="M1146">Профильные_системы[[#This Row],["0" НДС]]-Профильные_системы[[#This Row],["0" НДС]]*$N$1</f>
        <v>#VALUE!</v>
      </c>
      <c r="Q1146" t="e">
        <f t="array" ref="Q1146">Профильные_системы[[#This Row],[РРЦ Без НДС]]-Профильные_системы[[#This Row],[РРЦ Без НДС]]*$U$1</f>
        <v>#VALUE!</v>
      </c>
      <c r="R1146" t="e">
        <f t="array" ref="R1146">Профильные_системы[[#This Row],[РРЦ с НДС]]-Профильные_системы[[#This Row],[РРЦ с НДС]]*$U$1</f>
        <v>#VALUE!</v>
      </c>
      <c r="S1146" s="1" t="e">
        <f t="array" ref="S1146">Профильные_системы[[#This Row],["0" НДС]]-Профильные_системы[[#This Row],["0" НДС]]*$U$1</f>
        <v>#VALUE!</v>
      </c>
    </row>
    <row r="1147" spans="11:19" x14ac:dyDescent="0.25">
      <c r="K1147" s="364" t="e">
        <f t="array" ref="K1147">Профильные_системы[[#This Row],[РРЦ Без НДС]]-Профильные_системы[[#This Row],[РРЦ Без НДС]]*$N$1</f>
        <v>#VALUE!</v>
      </c>
      <c r="L1147" s="364" t="e">
        <f t="array" ref="L1147">Профильные_системы[[#This Row],[РРЦ с НДС]]-Профильные_системы[[#This Row],[РРЦ с НДС]]*$N$1</f>
        <v>#VALUE!</v>
      </c>
      <c r="M1147" s="364" t="e">
        <f t="array" ref="M1147">Профильные_системы[[#This Row],["0" НДС]]-Профильные_системы[[#This Row],["0" НДС]]*$N$1</f>
        <v>#VALUE!</v>
      </c>
      <c r="Q1147" t="e">
        <f t="array" ref="Q1147">Профильные_системы[[#This Row],[РРЦ Без НДС]]-Профильные_системы[[#This Row],[РРЦ Без НДС]]*$U$1</f>
        <v>#VALUE!</v>
      </c>
      <c r="R1147" t="e">
        <f t="array" ref="R1147">Профильные_системы[[#This Row],[РРЦ с НДС]]-Профильные_системы[[#This Row],[РРЦ с НДС]]*$U$1</f>
        <v>#VALUE!</v>
      </c>
      <c r="S1147" s="1" t="e">
        <f t="array" ref="S1147">Профильные_системы[[#This Row],["0" НДС]]-Профильные_системы[[#This Row],["0" НДС]]*$U$1</f>
        <v>#VALUE!</v>
      </c>
    </row>
    <row r="1148" spans="11:19" x14ac:dyDescent="0.25">
      <c r="K1148" s="364" t="e">
        <f t="array" ref="K1148">Профильные_системы[[#This Row],[РРЦ Без НДС]]-Профильные_системы[[#This Row],[РРЦ Без НДС]]*$N$1</f>
        <v>#VALUE!</v>
      </c>
      <c r="L1148" s="364" t="e">
        <f t="array" ref="L1148">Профильные_системы[[#This Row],[РРЦ с НДС]]-Профильные_системы[[#This Row],[РРЦ с НДС]]*$N$1</f>
        <v>#VALUE!</v>
      </c>
      <c r="M1148" s="364" t="e">
        <f t="array" ref="M1148">Профильные_системы[[#This Row],["0" НДС]]-Профильные_системы[[#This Row],["0" НДС]]*$N$1</f>
        <v>#VALUE!</v>
      </c>
      <c r="Q1148" t="e">
        <f t="array" ref="Q1148">Профильные_системы[[#This Row],[РРЦ Без НДС]]-Профильные_системы[[#This Row],[РРЦ Без НДС]]*$U$1</f>
        <v>#VALUE!</v>
      </c>
      <c r="R1148" t="e">
        <f t="array" ref="R1148">Профильные_системы[[#This Row],[РРЦ с НДС]]-Профильные_системы[[#This Row],[РРЦ с НДС]]*$U$1</f>
        <v>#VALUE!</v>
      </c>
      <c r="S1148" s="1" t="e">
        <f t="array" ref="S1148">Профильные_системы[[#This Row],["0" НДС]]-Профильные_системы[[#This Row],["0" НДС]]*$U$1</f>
        <v>#VALUE!</v>
      </c>
    </row>
    <row r="1149" spans="11:19" x14ac:dyDescent="0.25">
      <c r="K1149" s="364" t="e">
        <f t="array" ref="K1149">Профильные_системы[[#This Row],[РРЦ Без НДС]]-Профильные_системы[[#This Row],[РРЦ Без НДС]]*$N$1</f>
        <v>#VALUE!</v>
      </c>
      <c r="L1149" s="364" t="e">
        <f t="array" ref="L1149">Профильные_системы[[#This Row],[РРЦ с НДС]]-Профильные_системы[[#This Row],[РРЦ с НДС]]*$N$1</f>
        <v>#VALUE!</v>
      </c>
      <c r="M1149" s="364" t="e">
        <f t="array" ref="M1149">Профильные_системы[[#This Row],["0" НДС]]-Профильные_системы[[#This Row],["0" НДС]]*$N$1</f>
        <v>#VALUE!</v>
      </c>
      <c r="Q1149" t="e">
        <f t="array" ref="Q1149">Профильные_системы[[#This Row],[РРЦ Без НДС]]-Профильные_системы[[#This Row],[РРЦ Без НДС]]*$U$1</f>
        <v>#VALUE!</v>
      </c>
      <c r="R1149" t="e">
        <f t="array" ref="R1149">Профильные_системы[[#This Row],[РРЦ с НДС]]-Профильные_системы[[#This Row],[РРЦ с НДС]]*$U$1</f>
        <v>#VALUE!</v>
      </c>
      <c r="S1149" s="1" t="e">
        <f t="array" ref="S1149">Профильные_системы[[#This Row],["0" НДС]]-Профильные_системы[[#This Row],["0" НДС]]*$U$1</f>
        <v>#VALUE!</v>
      </c>
    </row>
    <row r="1150" spans="11:19" x14ac:dyDescent="0.25">
      <c r="K1150" s="364" t="e">
        <f t="array" ref="K1150">Профильные_системы[[#This Row],[РРЦ Без НДС]]-Профильные_системы[[#This Row],[РРЦ Без НДС]]*$N$1</f>
        <v>#VALUE!</v>
      </c>
      <c r="L1150" s="364" t="e">
        <f t="array" ref="L1150">Профильные_системы[[#This Row],[РРЦ с НДС]]-Профильные_системы[[#This Row],[РРЦ с НДС]]*$N$1</f>
        <v>#VALUE!</v>
      </c>
      <c r="M1150" s="364" t="e">
        <f t="array" ref="M1150">Профильные_системы[[#This Row],["0" НДС]]-Профильные_системы[[#This Row],["0" НДС]]*$N$1</f>
        <v>#VALUE!</v>
      </c>
      <c r="Q1150" t="e">
        <f t="array" ref="Q1150">Профильные_системы[[#This Row],[РРЦ Без НДС]]-Профильные_системы[[#This Row],[РРЦ Без НДС]]*$U$1</f>
        <v>#VALUE!</v>
      </c>
      <c r="R1150" t="e">
        <f t="array" ref="R1150">Профильные_системы[[#This Row],[РРЦ с НДС]]-Профильные_системы[[#This Row],[РРЦ с НДС]]*$U$1</f>
        <v>#VALUE!</v>
      </c>
      <c r="S1150" s="1" t="e">
        <f t="array" ref="S1150">Профильные_системы[[#This Row],["0" НДС]]-Профильные_системы[[#This Row],["0" НДС]]*$U$1</f>
        <v>#VALUE!</v>
      </c>
    </row>
    <row r="1151" spans="11:19" x14ac:dyDescent="0.25">
      <c r="K1151" s="364" t="e">
        <f t="array" ref="K1151">Профильные_системы[[#This Row],[РРЦ Без НДС]]-Профильные_системы[[#This Row],[РРЦ Без НДС]]*$N$1</f>
        <v>#VALUE!</v>
      </c>
      <c r="L1151" s="364" t="e">
        <f t="array" ref="L1151">Профильные_системы[[#This Row],[РРЦ с НДС]]-Профильные_системы[[#This Row],[РРЦ с НДС]]*$N$1</f>
        <v>#VALUE!</v>
      </c>
      <c r="M1151" s="364" t="e">
        <f t="array" ref="M1151">Профильные_системы[[#This Row],["0" НДС]]-Профильные_системы[[#This Row],["0" НДС]]*$N$1</f>
        <v>#VALUE!</v>
      </c>
      <c r="Q1151" t="e">
        <f t="array" ref="Q1151">Профильные_системы[[#This Row],[РРЦ Без НДС]]-Профильные_системы[[#This Row],[РРЦ Без НДС]]*$U$1</f>
        <v>#VALUE!</v>
      </c>
      <c r="R1151" t="e">
        <f t="array" ref="R1151">Профильные_системы[[#This Row],[РРЦ с НДС]]-Профильные_системы[[#This Row],[РРЦ с НДС]]*$U$1</f>
        <v>#VALUE!</v>
      </c>
      <c r="S1151" s="1" t="e">
        <f t="array" ref="S1151">Профильные_системы[[#This Row],["0" НДС]]-Профильные_системы[[#This Row],["0" НДС]]*$U$1</f>
        <v>#VALUE!</v>
      </c>
    </row>
    <row r="1152" spans="11:19" x14ac:dyDescent="0.25">
      <c r="K1152" s="364" t="e">
        <f t="array" ref="K1152">Профильные_системы[[#This Row],[РРЦ Без НДС]]-Профильные_системы[[#This Row],[РРЦ Без НДС]]*$N$1</f>
        <v>#VALUE!</v>
      </c>
      <c r="L1152" s="364" t="e">
        <f t="array" ref="L1152">Профильные_системы[[#This Row],[РРЦ с НДС]]-Профильные_системы[[#This Row],[РРЦ с НДС]]*$N$1</f>
        <v>#VALUE!</v>
      </c>
      <c r="M1152" s="364" t="e">
        <f t="array" ref="M1152">Профильные_системы[[#This Row],["0" НДС]]-Профильные_системы[[#This Row],["0" НДС]]*$N$1</f>
        <v>#VALUE!</v>
      </c>
      <c r="Q1152" t="e">
        <f t="array" ref="Q1152">Профильные_системы[[#This Row],[РРЦ Без НДС]]-Профильные_системы[[#This Row],[РРЦ Без НДС]]*$U$1</f>
        <v>#VALUE!</v>
      </c>
      <c r="R1152" t="e">
        <f t="array" ref="R1152">Профильные_системы[[#This Row],[РРЦ с НДС]]-Профильные_системы[[#This Row],[РРЦ с НДС]]*$U$1</f>
        <v>#VALUE!</v>
      </c>
      <c r="S1152" s="1" t="e">
        <f t="array" ref="S1152">Профильные_системы[[#This Row],["0" НДС]]-Профильные_системы[[#This Row],["0" НДС]]*$U$1</f>
        <v>#VALUE!</v>
      </c>
    </row>
    <row r="1153" spans="11:19" x14ac:dyDescent="0.25">
      <c r="K1153" s="364" t="e">
        <f t="array" ref="K1153">Профильные_системы[[#This Row],[РРЦ Без НДС]]-Профильные_системы[[#This Row],[РРЦ Без НДС]]*$N$1</f>
        <v>#VALUE!</v>
      </c>
      <c r="L1153" s="364" t="e">
        <f t="array" ref="L1153">Профильные_системы[[#This Row],[РРЦ с НДС]]-Профильные_системы[[#This Row],[РРЦ с НДС]]*$N$1</f>
        <v>#VALUE!</v>
      </c>
      <c r="M1153" s="364" t="e">
        <f t="array" ref="M1153">Профильные_системы[[#This Row],["0" НДС]]-Профильные_системы[[#This Row],["0" НДС]]*$N$1</f>
        <v>#VALUE!</v>
      </c>
      <c r="Q1153" t="e">
        <f t="array" ref="Q1153">Профильные_системы[[#This Row],[РРЦ Без НДС]]-Профильные_системы[[#This Row],[РРЦ Без НДС]]*$U$1</f>
        <v>#VALUE!</v>
      </c>
      <c r="R1153" t="e">
        <f t="array" ref="R1153">Профильные_системы[[#This Row],[РРЦ с НДС]]-Профильные_системы[[#This Row],[РРЦ с НДС]]*$U$1</f>
        <v>#VALUE!</v>
      </c>
      <c r="S1153" s="1" t="e">
        <f t="array" ref="S1153">Профильные_системы[[#This Row],["0" НДС]]-Профильные_системы[[#This Row],["0" НДС]]*$U$1</f>
        <v>#VALUE!</v>
      </c>
    </row>
    <row r="1154" spans="11:19" x14ac:dyDescent="0.25">
      <c r="K1154" s="364" t="e">
        <f t="array" ref="K1154">Профильные_системы[[#This Row],[РРЦ Без НДС]]-Профильные_системы[[#This Row],[РРЦ Без НДС]]*$N$1</f>
        <v>#VALUE!</v>
      </c>
      <c r="L1154" s="364" t="e">
        <f t="array" ref="L1154">Профильные_системы[[#This Row],[РРЦ с НДС]]-Профильные_системы[[#This Row],[РРЦ с НДС]]*$N$1</f>
        <v>#VALUE!</v>
      </c>
      <c r="M1154" s="364" t="e">
        <f t="array" ref="M1154">Профильные_системы[[#This Row],["0" НДС]]-Профильные_системы[[#This Row],["0" НДС]]*$N$1</f>
        <v>#VALUE!</v>
      </c>
      <c r="Q1154" t="e">
        <f t="array" ref="Q1154">Профильные_системы[[#This Row],[РРЦ Без НДС]]-Профильные_системы[[#This Row],[РРЦ Без НДС]]*$U$1</f>
        <v>#VALUE!</v>
      </c>
      <c r="R1154" t="e">
        <f t="array" ref="R1154">Профильные_системы[[#This Row],[РРЦ с НДС]]-Профильные_системы[[#This Row],[РРЦ с НДС]]*$U$1</f>
        <v>#VALUE!</v>
      </c>
      <c r="S1154" s="1" t="e">
        <f t="array" ref="S1154">Профильные_системы[[#This Row],["0" НДС]]-Профильные_системы[[#This Row],["0" НДС]]*$U$1</f>
        <v>#VALUE!</v>
      </c>
    </row>
    <row r="1155" spans="11:19" x14ac:dyDescent="0.25">
      <c r="K1155" s="364" t="e">
        <f t="array" ref="K1155">Профильные_системы[[#This Row],[РРЦ Без НДС]]-Профильные_системы[[#This Row],[РРЦ Без НДС]]*$N$1</f>
        <v>#VALUE!</v>
      </c>
      <c r="L1155" s="364" t="e">
        <f t="array" ref="L1155">Профильные_системы[[#This Row],[РРЦ с НДС]]-Профильные_системы[[#This Row],[РРЦ с НДС]]*$N$1</f>
        <v>#VALUE!</v>
      </c>
      <c r="M1155" s="364" t="e">
        <f t="array" ref="M1155">Профильные_системы[[#This Row],["0" НДС]]-Профильные_системы[[#This Row],["0" НДС]]*$N$1</f>
        <v>#VALUE!</v>
      </c>
      <c r="Q1155" t="e">
        <f t="array" ref="Q1155">Профильные_системы[[#This Row],[РРЦ Без НДС]]-Профильные_системы[[#This Row],[РРЦ Без НДС]]*$U$1</f>
        <v>#VALUE!</v>
      </c>
      <c r="R1155" t="e">
        <f t="array" ref="R1155">Профильные_системы[[#This Row],[РРЦ с НДС]]-Профильные_системы[[#This Row],[РРЦ с НДС]]*$U$1</f>
        <v>#VALUE!</v>
      </c>
      <c r="S1155" s="1" t="e">
        <f t="array" ref="S1155">Профильные_системы[[#This Row],["0" НДС]]-Профильные_системы[[#This Row],["0" НДС]]*$U$1</f>
        <v>#VALUE!</v>
      </c>
    </row>
    <row r="1156" spans="11:19" x14ac:dyDescent="0.25">
      <c r="K1156" s="364" t="e">
        <f t="array" ref="K1156">Профильные_системы[[#This Row],[РРЦ Без НДС]]-Профильные_системы[[#This Row],[РРЦ Без НДС]]*$N$1</f>
        <v>#VALUE!</v>
      </c>
      <c r="L1156" s="364" t="e">
        <f t="array" ref="L1156">Профильные_системы[[#This Row],[РРЦ с НДС]]-Профильные_системы[[#This Row],[РРЦ с НДС]]*$N$1</f>
        <v>#VALUE!</v>
      </c>
      <c r="M1156" s="364" t="e">
        <f t="array" ref="M1156">Профильные_системы[[#This Row],["0" НДС]]-Профильные_системы[[#This Row],["0" НДС]]*$N$1</f>
        <v>#VALUE!</v>
      </c>
      <c r="Q1156" t="e">
        <f t="array" ref="Q1156">Профильные_системы[[#This Row],[РРЦ Без НДС]]-Профильные_системы[[#This Row],[РРЦ Без НДС]]*$U$1</f>
        <v>#VALUE!</v>
      </c>
      <c r="R1156" t="e">
        <f t="array" ref="R1156">Профильные_системы[[#This Row],[РРЦ с НДС]]-Профильные_системы[[#This Row],[РРЦ с НДС]]*$U$1</f>
        <v>#VALUE!</v>
      </c>
      <c r="S1156" s="1" t="e">
        <f t="array" ref="S1156">Профильные_системы[[#This Row],["0" НДС]]-Профильные_системы[[#This Row],["0" НДС]]*$U$1</f>
        <v>#VALUE!</v>
      </c>
    </row>
    <row r="1157" spans="11:19" x14ac:dyDescent="0.25">
      <c r="K1157" s="364" t="e">
        <f t="array" ref="K1157">Профильные_системы[[#This Row],[РРЦ Без НДС]]-Профильные_системы[[#This Row],[РРЦ Без НДС]]*$N$1</f>
        <v>#VALUE!</v>
      </c>
      <c r="L1157" s="364" t="e">
        <f t="array" ref="L1157">Профильные_системы[[#This Row],[РРЦ с НДС]]-Профильные_системы[[#This Row],[РРЦ с НДС]]*$N$1</f>
        <v>#VALUE!</v>
      </c>
      <c r="M1157" s="364" t="e">
        <f t="array" ref="M1157">Профильные_системы[[#This Row],["0" НДС]]-Профильные_системы[[#This Row],["0" НДС]]*$N$1</f>
        <v>#VALUE!</v>
      </c>
      <c r="Q1157" t="e">
        <f t="array" ref="Q1157">Профильные_системы[[#This Row],[РРЦ Без НДС]]-Профильные_системы[[#This Row],[РРЦ Без НДС]]*$U$1</f>
        <v>#VALUE!</v>
      </c>
      <c r="R1157" t="e">
        <f t="array" ref="R1157">Профильные_системы[[#This Row],[РРЦ с НДС]]-Профильные_системы[[#This Row],[РРЦ с НДС]]*$U$1</f>
        <v>#VALUE!</v>
      </c>
      <c r="S1157" s="1" t="e">
        <f t="array" ref="S1157">Профильные_системы[[#This Row],["0" НДС]]-Профильные_системы[[#This Row],["0" НДС]]*$U$1</f>
        <v>#VALUE!</v>
      </c>
    </row>
    <row r="1158" spans="11:19" x14ac:dyDescent="0.25">
      <c r="K1158" s="364" t="e">
        <f t="array" ref="K1158">Профильные_системы[[#This Row],[РРЦ Без НДС]]-Профильные_системы[[#This Row],[РРЦ Без НДС]]*$N$1</f>
        <v>#VALUE!</v>
      </c>
      <c r="L1158" s="364" t="e">
        <f t="array" ref="L1158">Профильные_системы[[#This Row],[РРЦ с НДС]]-Профильные_системы[[#This Row],[РРЦ с НДС]]*$N$1</f>
        <v>#VALUE!</v>
      </c>
      <c r="M1158" s="364" t="e">
        <f t="array" ref="M1158">Профильные_системы[[#This Row],["0" НДС]]-Профильные_системы[[#This Row],["0" НДС]]*$N$1</f>
        <v>#VALUE!</v>
      </c>
      <c r="Q1158" t="e">
        <f t="array" ref="Q1158">Профильные_системы[[#This Row],[РРЦ Без НДС]]-Профильные_системы[[#This Row],[РРЦ Без НДС]]*$U$1</f>
        <v>#VALUE!</v>
      </c>
      <c r="R1158" t="e">
        <f t="array" ref="R1158">Профильные_системы[[#This Row],[РРЦ с НДС]]-Профильные_системы[[#This Row],[РРЦ с НДС]]*$U$1</f>
        <v>#VALUE!</v>
      </c>
      <c r="S1158" s="1" t="e">
        <f t="array" ref="S1158">Профильные_системы[[#This Row],["0" НДС]]-Профильные_системы[[#This Row],["0" НДС]]*$U$1</f>
        <v>#VALUE!</v>
      </c>
    </row>
    <row r="1159" spans="11:19" x14ac:dyDescent="0.25">
      <c r="K1159" s="364" t="e">
        <f t="array" ref="K1159">Профильные_системы[[#This Row],[РРЦ Без НДС]]-Профильные_системы[[#This Row],[РРЦ Без НДС]]*$N$1</f>
        <v>#VALUE!</v>
      </c>
      <c r="L1159" s="364" t="e">
        <f t="array" ref="L1159">Профильные_системы[[#This Row],[РРЦ с НДС]]-Профильные_системы[[#This Row],[РРЦ с НДС]]*$N$1</f>
        <v>#VALUE!</v>
      </c>
      <c r="M1159" s="364" t="e">
        <f t="array" ref="M1159">Профильные_системы[[#This Row],["0" НДС]]-Профильные_системы[[#This Row],["0" НДС]]*$N$1</f>
        <v>#VALUE!</v>
      </c>
      <c r="Q1159" t="e">
        <f t="array" ref="Q1159">Профильные_системы[[#This Row],[РРЦ Без НДС]]-Профильные_системы[[#This Row],[РРЦ Без НДС]]*$U$1</f>
        <v>#VALUE!</v>
      </c>
      <c r="R1159" t="e">
        <f t="array" ref="R1159">Профильные_системы[[#This Row],[РРЦ с НДС]]-Профильные_системы[[#This Row],[РРЦ с НДС]]*$U$1</f>
        <v>#VALUE!</v>
      </c>
      <c r="S1159" s="1" t="e">
        <f t="array" ref="S1159">Профильные_системы[[#This Row],["0" НДС]]-Профильные_системы[[#This Row],["0" НДС]]*$U$1</f>
        <v>#VALUE!</v>
      </c>
    </row>
    <row r="1160" spans="11:19" x14ac:dyDescent="0.25">
      <c r="K1160" s="364" t="e">
        <f t="array" ref="K1160">Профильные_системы[[#This Row],[РРЦ Без НДС]]-Профильные_системы[[#This Row],[РРЦ Без НДС]]*$N$1</f>
        <v>#VALUE!</v>
      </c>
      <c r="L1160" s="364" t="e">
        <f t="array" ref="L1160">Профильные_системы[[#This Row],[РРЦ с НДС]]-Профильные_системы[[#This Row],[РРЦ с НДС]]*$N$1</f>
        <v>#VALUE!</v>
      </c>
      <c r="M1160" s="364" t="e">
        <f t="array" ref="M1160">Профильные_системы[[#This Row],["0" НДС]]-Профильные_системы[[#This Row],["0" НДС]]*$N$1</f>
        <v>#VALUE!</v>
      </c>
      <c r="Q1160" t="e">
        <f t="array" ref="Q1160">Профильные_системы[[#This Row],[РРЦ Без НДС]]-Профильные_системы[[#This Row],[РРЦ Без НДС]]*$U$1</f>
        <v>#VALUE!</v>
      </c>
      <c r="R1160" t="e">
        <f t="array" ref="R1160">Профильные_системы[[#This Row],[РРЦ с НДС]]-Профильные_системы[[#This Row],[РРЦ с НДС]]*$U$1</f>
        <v>#VALUE!</v>
      </c>
      <c r="S1160" s="1" t="e">
        <f t="array" ref="S1160">Профильные_системы[[#This Row],["0" НДС]]-Профильные_системы[[#This Row],["0" НДС]]*$U$1</f>
        <v>#VALUE!</v>
      </c>
    </row>
    <row r="1161" spans="11:19" x14ac:dyDescent="0.25">
      <c r="K1161" s="364" t="e">
        <f t="array" ref="K1161">Профильные_системы[[#This Row],[РРЦ Без НДС]]-Профильные_системы[[#This Row],[РРЦ Без НДС]]*$N$1</f>
        <v>#VALUE!</v>
      </c>
      <c r="L1161" s="364" t="e">
        <f t="array" ref="L1161">Профильные_системы[[#This Row],[РРЦ с НДС]]-Профильные_системы[[#This Row],[РРЦ с НДС]]*$N$1</f>
        <v>#VALUE!</v>
      </c>
      <c r="M1161" s="364" t="e">
        <f t="array" ref="M1161">Профильные_системы[[#This Row],["0" НДС]]-Профильные_системы[[#This Row],["0" НДС]]*$N$1</f>
        <v>#VALUE!</v>
      </c>
      <c r="Q1161" t="e">
        <f t="array" ref="Q1161">Профильные_системы[[#This Row],[РРЦ Без НДС]]-Профильные_системы[[#This Row],[РРЦ Без НДС]]*$U$1</f>
        <v>#VALUE!</v>
      </c>
      <c r="R1161" t="e">
        <f t="array" ref="R1161">Профильные_системы[[#This Row],[РРЦ с НДС]]-Профильные_системы[[#This Row],[РРЦ с НДС]]*$U$1</f>
        <v>#VALUE!</v>
      </c>
      <c r="S1161" s="1" t="e">
        <f t="array" ref="S1161">Профильные_системы[[#This Row],["0" НДС]]-Профильные_системы[[#This Row],["0" НДС]]*$U$1</f>
        <v>#VALUE!</v>
      </c>
    </row>
    <row r="1162" spans="11:19" x14ac:dyDescent="0.25">
      <c r="K1162" s="364" t="e">
        <f t="array" ref="K1162">Профильные_системы[[#This Row],[РРЦ Без НДС]]-Профильные_системы[[#This Row],[РРЦ Без НДС]]*$N$1</f>
        <v>#VALUE!</v>
      </c>
      <c r="L1162" s="364" t="e">
        <f t="array" ref="L1162">Профильные_системы[[#This Row],[РРЦ с НДС]]-Профильные_системы[[#This Row],[РРЦ с НДС]]*$N$1</f>
        <v>#VALUE!</v>
      </c>
      <c r="M1162" s="364" t="e">
        <f t="array" ref="M1162">Профильные_системы[[#This Row],["0" НДС]]-Профильные_системы[[#This Row],["0" НДС]]*$N$1</f>
        <v>#VALUE!</v>
      </c>
      <c r="Q1162" t="e">
        <f t="array" ref="Q1162">Профильные_системы[[#This Row],[РРЦ Без НДС]]-Профильные_системы[[#This Row],[РРЦ Без НДС]]*$U$1</f>
        <v>#VALUE!</v>
      </c>
      <c r="R1162" t="e">
        <f t="array" ref="R1162">Профильные_системы[[#This Row],[РРЦ с НДС]]-Профильные_системы[[#This Row],[РРЦ с НДС]]*$U$1</f>
        <v>#VALUE!</v>
      </c>
      <c r="S1162" s="1" t="e">
        <f t="array" ref="S1162">Профильные_системы[[#This Row],["0" НДС]]-Профильные_системы[[#This Row],["0" НДС]]*$U$1</f>
        <v>#VALUE!</v>
      </c>
    </row>
    <row r="1163" spans="11:19" x14ac:dyDescent="0.25">
      <c r="K1163" s="364" t="e">
        <f t="array" ref="K1163">Профильные_системы[[#This Row],[РРЦ Без НДС]]-Профильные_системы[[#This Row],[РРЦ Без НДС]]*$N$1</f>
        <v>#VALUE!</v>
      </c>
      <c r="L1163" s="364" t="e">
        <f t="array" ref="L1163">Профильные_системы[[#This Row],[РРЦ с НДС]]-Профильные_системы[[#This Row],[РРЦ с НДС]]*$N$1</f>
        <v>#VALUE!</v>
      </c>
      <c r="M1163" s="364" t="e">
        <f t="array" ref="M1163">Профильные_системы[[#This Row],["0" НДС]]-Профильные_системы[[#This Row],["0" НДС]]*$N$1</f>
        <v>#VALUE!</v>
      </c>
      <c r="Q1163" t="e">
        <f t="array" ref="Q1163">Профильные_системы[[#This Row],[РРЦ Без НДС]]-Профильные_системы[[#This Row],[РРЦ Без НДС]]*$U$1</f>
        <v>#VALUE!</v>
      </c>
      <c r="R1163" t="e">
        <f t="array" ref="R1163">Профильные_системы[[#This Row],[РРЦ с НДС]]-Профильные_системы[[#This Row],[РРЦ с НДС]]*$U$1</f>
        <v>#VALUE!</v>
      </c>
      <c r="S1163" s="1" t="e">
        <f t="array" ref="S1163">Профильные_системы[[#This Row],["0" НДС]]-Профильные_системы[[#This Row],["0" НДС]]*$U$1</f>
        <v>#VALUE!</v>
      </c>
    </row>
    <row r="1164" spans="11:19" x14ac:dyDescent="0.25">
      <c r="K1164" s="364" t="e">
        <f t="array" ref="K1164">Профильные_системы[[#This Row],[РРЦ Без НДС]]-Профильные_системы[[#This Row],[РРЦ Без НДС]]*$N$1</f>
        <v>#VALUE!</v>
      </c>
      <c r="L1164" s="364" t="e">
        <f t="array" ref="L1164">Профильные_системы[[#This Row],[РРЦ с НДС]]-Профильные_системы[[#This Row],[РРЦ с НДС]]*$N$1</f>
        <v>#VALUE!</v>
      </c>
      <c r="M1164" s="364" t="e">
        <f t="array" ref="M1164">Профильные_системы[[#This Row],["0" НДС]]-Профильные_системы[[#This Row],["0" НДС]]*$N$1</f>
        <v>#VALUE!</v>
      </c>
      <c r="Q1164" t="e">
        <f t="array" ref="Q1164">Профильные_системы[[#This Row],[РРЦ Без НДС]]-Профильные_системы[[#This Row],[РРЦ Без НДС]]*$U$1</f>
        <v>#VALUE!</v>
      </c>
      <c r="R1164" t="e">
        <f t="array" ref="R1164">Профильные_системы[[#This Row],[РРЦ с НДС]]-Профильные_системы[[#This Row],[РРЦ с НДС]]*$U$1</f>
        <v>#VALUE!</v>
      </c>
      <c r="S1164" s="1" t="e">
        <f t="array" ref="S1164">Профильные_системы[[#This Row],["0" НДС]]-Профильные_системы[[#This Row],["0" НДС]]*$U$1</f>
        <v>#VALUE!</v>
      </c>
    </row>
    <row r="1165" spans="11:19" x14ac:dyDescent="0.25">
      <c r="K1165" s="364" t="e">
        <f t="array" ref="K1165">Профильные_системы[[#This Row],[РРЦ Без НДС]]-Профильные_системы[[#This Row],[РРЦ Без НДС]]*$N$1</f>
        <v>#VALUE!</v>
      </c>
      <c r="L1165" s="364" t="e">
        <f t="array" ref="L1165">Профильные_системы[[#This Row],[РРЦ с НДС]]-Профильные_системы[[#This Row],[РРЦ с НДС]]*$N$1</f>
        <v>#VALUE!</v>
      </c>
      <c r="M1165" s="364" t="e">
        <f t="array" ref="M1165">Профильные_системы[[#This Row],["0" НДС]]-Профильные_системы[[#This Row],["0" НДС]]*$N$1</f>
        <v>#VALUE!</v>
      </c>
      <c r="Q1165" t="e">
        <f t="array" ref="Q1165">Профильные_системы[[#This Row],[РРЦ Без НДС]]-Профильные_системы[[#This Row],[РРЦ Без НДС]]*$U$1</f>
        <v>#VALUE!</v>
      </c>
      <c r="R1165" t="e">
        <f t="array" ref="R1165">Профильные_системы[[#This Row],[РРЦ с НДС]]-Профильные_системы[[#This Row],[РРЦ с НДС]]*$U$1</f>
        <v>#VALUE!</v>
      </c>
      <c r="S1165" s="1" t="e">
        <f t="array" ref="S1165">Профильные_системы[[#This Row],["0" НДС]]-Профильные_системы[[#This Row],["0" НДС]]*$U$1</f>
        <v>#VALUE!</v>
      </c>
    </row>
    <row r="1166" spans="11:19" x14ac:dyDescent="0.25">
      <c r="K1166" s="364" t="e">
        <f t="array" ref="K1166">Профильные_системы[[#This Row],[РРЦ Без НДС]]-Профильные_системы[[#This Row],[РРЦ Без НДС]]*$N$1</f>
        <v>#VALUE!</v>
      </c>
      <c r="L1166" s="364" t="e">
        <f t="array" ref="L1166">Профильные_системы[[#This Row],[РРЦ с НДС]]-Профильные_системы[[#This Row],[РРЦ с НДС]]*$N$1</f>
        <v>#VALUE!</v>
      </c>
      <c r="M1166" s="364" t="e">
        <f t="array" ref="M1166">Профильные_системы[[#This Row],["0" НДС]]-Профильные_системы[[#This Row],["0" НДС]]*$N$1</f>
        <v>#VALUE!</v>
      </c>
      <c r="Q1166" t="e">
        <f t="array" ref="Q1166">Профильные_системы[[#This Row],[РРЦ Без НДС]]-Профильные_системы[[#This Row],[РРЦ Без НДС]]*$U$1</f>
        <v>#VALUE!</v>
      </c>
      <c r="R1166" t="e">
        <f t="array" ref="R1166">Профильные_системы[[#This Row],[РРЦ с НДС]]-Профильные_системы[[#This Row],[РРЦ с НДС]]*$U$1</f>
        <v>#VALUE!</v>
      </c>
      <c r="S1166" s="1" t="e">
        <f t="array" ref="S1166">Профильные_системы[[#This Row],["0" НДС]]-Профильные_системы[[#This Row],["0" НДС]]*$U$1</f>
        <v>#VALUE!</v>
      </c>
    </row>
    <row r="1167" spans="11:19" x14ac:dyDescent="0.25">
      <c r="K1167" s="364" t="e">
        <f t="array" ref="K1167">Профильные_системы[[#This Row],[РРЦ Без НДС]]-Профильные_системы[[#This Row],[РРЦ Без НДС]]*$N$1</f>
        <v>#VALUE!</v>
      </c>
      <c r="L1167" s="364" t="e">
        <f t="array" ref="L1167">Профильные_системы[[#This Row],[РРЦ с НДС]]-Профильные_системы[[#This Row],[РРЦ с НДС]]*$N$1</f>
        <v>#VALUE!</v>
      </c>
      <c r="M1167" s="364" t="e">
        <f t="array" ref="M1167">Профильные_системы[[#This Row],["0" НДС]]-Профильные_системы[[#This Row],["0" НДС]]*$N$1</f>
        <v>#VALUE!</v>
      </c>
      <c r="Q1167" t="e">
        <f t="array" ref="Q1167">Профильные_системы[[#This Row],[РРЦ Без НДС]]-Профильные_системы[[#This Row],[РРЦ Без НДС]]*$U$1</f>
        <v>#VALUE!</v>
      </c>
      <c r="R1167" t="e">
        <f t="array" ref="R1167">Профильные_системы[[#This Row],[РРЦ с НДС]]-Профильные_системы[[#This Row],[РРЦ с НДС]]*$U$1</f>
        <v>#VALUE!</v>
      </c>
      <c r="S1167" s="1" t="e">
        <f t="array" ref="S1167">Профильные_системы[[#This Row],["0" НДС]]-Профильные_системы[[#This Row],["0" НДС]]*$U$1</f>
        <v>#VALUE!</v>
      </c>
    </row>
    <row r="1168" spans="11:19" x14ac:dyDescent="0.25">
      <c r="K1168" s="364" t="e">
        <f t="array" ref="K1168">Профильные_системы[[#This Row],[РРЦ Без НДС]]-Профильные_системы[[#This Row],[РРЦ Без НДС]]*$N$1</f>
        <v>#VALUE!</v>
      </c>
      <c r="L1168" s="364" t="e">
        <f t="array" ref="L1168">Профильные_системы[[#This Row],[РРЦ с НДС]]-Профильные_системы[[#This Row],[РРЦ с НДС]]*$N$1</f>
        <v>#VALUE!</v>
      </c>
      <c r="M1168" s="364" t="e">
        <f t="array" ref="M1168">Профильные_системы[[#This Row],["0" НДС]]-Профильные_системы[[#This Row],["0" НДС]]*$N$1</f>
        <v>#VALUE!</v>
      </c>
      <c r="Q1168" t="e">
        <f t="array" ref="Q1168">Профильные_системы[[#This Row],[РРЦ Без НДС]]-Профильные_системы[[#This Row],[РРЦ Без НДС]]*$U$1</f>
        <v>#VALUE!</v>
      </c>
      <c r="R1168" t="e">
        <f t="array" ref="R1168">Профильные_системы[[#This Row],[РРЦ с НДС]]-Профильные_системы[[#This Row],[РРЦ с НДС]]*$U$1</f>
        <v>#VALUE!</v>
      </c>
      <c r="S1168" s="1" t="e">
        <f t="array" ref="S1168">Профильные_системы[[#This Row],["0" НДС]]-Профильные_системы[[#This Row],["0" НДС]]*$U$1</f>
        <v>#VALUE!</v>
      </c>
    </row>
    <row r="1169" spans="11:19" x14ac:dyDescent="0.25">
      <c r="K1169" s="364" t="e">
        <f t="array" ref="K1169">Профильные_системы[[#This Row],[РРЦ Без НДС]]-Профильные_системы[[#This Row],[РРЦ Без НДС]]*$N$1</f>
        <v>#VALUE!</v>
      </c>
      <c r="L1169" s="364" t="e">
        <f t="array" ref="L1169">Профильные_системы[[#This Row],[РРЦ с НДС]]-Профильные_системы[[#This Row],[РРЦ с НДС]]*$N$1</f>
        <v>#VALUE!</v>
      </c>
      <c r="M1169" s="364" t="e">
        <f t="array" ref="M1169">Профильные_системы[[#This Row],["0" НДС]]-Профильные_системы[[#This Row],["0" НДС]]*$N$1</f>
        <v>#VALUE!</v>
      </c>
      <c r="Q1169" t="e">
        <f t="array" ref="Q1169">Профильные_системы[[#This Row],[РРЦ Без НДС]]-Профильные_системы[[#This Row],[РРЦ Без НДС]]*$U$1</f>
        <v>#VALUE!</v>
      </c>
      <c r="R1169" t="e">
        <f t="array" ref="R1169">Профильные_системы[[#This Row],[РРЦ с НДС]]-Профильные_системы[[#This Row],[РРЦ с НДС]]*$U$1</f>
        <v>#VALUE!</v>
      </c>
      <c r="S1169" s="1" t="e">
        <f t="array" ref="S1169">Профильные_системы[[#This Row],["0" НДС]]-Профильные_системы[[#This Row],["0" НДС]]*$U$1</f>
        <v>#VALUE!</v>
      </c>
    </row>
    <row r="1170" spans="11:19" x14ac:dyDescent="0.25">
      <c r="K1170" s="364" t="e">
        <f t="array" ref="K1170">Профильные_системы[[#This Row],[РРЦ Без НДС]]-Профильные_системы[[#This Row],[РРЦ Без НДС]]*$N$1</f>
        <v>#VALUE!</v>
      </c>
      <c r="L1170" s="364" t="e">
        <f t="array" ref="L1170">Профильные_системы[[#This Row],[РРЦ с НДС]]-Профильные_системы[[#This Row],[РРЦ с НДС]]*$N$1</f>
        <v>#VALUE!</v>
      </c>
      <c r="M1170" s="364" t="e">
        <f t="array" ref="M1170">Профильные_системы[[#This Row],["0" НДС]]-Профильные_системы[[#This Row],["0" НДС]]*$N$1</f>
        <v>#VALUE!</v>
      </c>
      <c r="Q1170" t="e">
        <f t="array" ref="Q1170">Профильные_системы[[#This Row],[РРЦ Без НДС]]-Профильные_системы[[#This Row],[РРЦ Без НДС]]*$U$1</f>
        <v>#VALUE!</v>
      </c>
      <c r="R1170" t="e">
        <f t="array" ref="R1170">Профильные_системы[[#This Row],[РРЦ с НДС]]-Профильные_системы[[#This Row],[РРЦ с НДС]]*$U$1</f>
        <v>#VALUE!</v>
      </c>
      <c r="S1170" s="1" t="e">
        <f t="array" ref="S1170">Профильные_системы[[#This Row],["0" НДС]]-Профильные_системы[[#This Row],["0" НДС]]*$U$1</f>
        <v>#VALUE!</v>
      </c>
    </row>
    <row r="1171" spans="11:19" x14ac:dyDescent="0.25">
      <c r="K1171" s="364" t="e">
        <f t="array" ref="K1171">Профильные_системы[[#This Row],[РРЦ Без НДС]]-Профильные_системы[[#This Row],[РРЦ Без НДС]]*$N$1</f>
        <v>#VALUE!</v>
      </c>
      <c r="L1171" s="364" t="e">
        <f t="array" ref="L1171">Профильные_системы[[#This Row],[РРЦ с НДС]]-Профильные_системы[[#This Row],[РРЦ с НДС]]*$N$1</f>
        <v>#VALUE!</v>
      </c>
      <c r="M1171" s="364" t="e">
        <f t="array" ref="M1171">Профильные_системы[[#This Row],["0" НДС]]-Профильные_системы[[#This Row],["0" НДС]]*$N$1</f>
        <v>#VALUE!</v>
      </c>
      <c r="Q1171" t="e">
        <f t="array" ref="Q1171">Профильные_системы[[#This Row],[РРЦ Без НДС]]-Профильные_системы[[#This Row],[РРЦ Без НДС]]*$U$1</f>
        <v>#VALUE!</v>
      </c>
      <c r="R1171" t="e">
        <f t="array" ref="R1171">Профильные_системы[[#This Row],[РРЦ с НДС]]-Профильные_системы[[#This Row],[РРЦ с НДС]]*$U$1</f>
        <v>#VALUE!</v>
      </c>
      <c r="S1171" s="1" t="e">
        <f t="array" ref="S1171">Профильные_системы[[#This Row],["0" НДС]]-Профильные_системы[[#This Row],["0" НДС]]*$U$1</f>
        <v>#VALUE!</v>
      </c>
    </row>
    <row r="1172" spans="11:19" x14ac:dyDescent="0.25">
      <c r="K1172" s="364" t="e">
        <f t="array" ref="K1172">Профильные_системы[[#This Row],[РРЦ Без НДС]]-Профильные_системы[[#This Row],[РРЦ Без НДС]]*$N$1</f>
        <v>#VALUE!</v>
      </c>
      <c r="L1172" s="364" t="e">
        <f t="array" ref="L1172">Профильные_системы[[#This Row],[РРЦ с НДС]]-Профильные_системы[[#This Row],[РРЦ с НДС]]*$N$1</f>
        <v>#VALUE!</v>
      </c>
      <c r="M1172" s="364" t="e">
        <f t="array" ref="M1172">Профильные_системы[[#This Row],["0" НДС]]-Профильные_системы[[#This Row],["0" НДС]]*$N$1</f>
        <v>#VALUE!</v>
      </c>
      <c r="Q1172" t="e">
        <f t="array" ref="Q1172">Профильные_системы[[#This Row],[РРЦ Без НДС]]-Профильные_системы[[#This Row],[РРЦ Без НДС]]*$U$1</f>
        <v>#VALUE!</v>
      </c>
      <c r="R1172" t="e">
        <f t="array" ref="R1172">Профильные_системы[[#This Row],[РРЦ с НДС]]-Профильные_системы[[#This Row],[РРЦ с НДС]]*$U$1</f>
        <v>#VALUE!</v>
      </c>
      <c r="S1172" s="1" t="e">
        <f t="array" ref="S1172">Профильные_системы[[#This Row],["0" НДС]]-Профильные_системы[[#This Row],["0" НДС]]*$U$1</f>
        <v>#VALUE!</v>
      </c>
    </row>
    <row r="1173" spans="11:19" x14ac:dyDescent="0.25">
      <c r="K1173" s="364" t="e">
        <f t="array" ref="K1173">Профильные_системы[[#This Row],[РРЦ Без НДС]]-Профильные_системы[[#This Row],[РРЦ Без НДС]]*$N$1</f>
        <v>#VALUE!</v>
      </c>
      <c r="L1173" s="364" t="e">
        <f t="array" ref="L1173">Профильные_системы[[#This Row],[РРЦ с НДС]]-Профильные_системы[[#This Row],[РРЦ с НДС]]*$N$1</f>
        <v>#VALUE!</v>
      </c>
      <c r="M1173" s="364" t="e">
        <f t="array" ref="M1173">Профильные_системы[[#This Row],["0" НДС]]-Профильные_системы[[#This Row],["0" НДС]]*$N$1</f>
        <v>#VALUE!</v>
      </c>
      <c r="Q1173" t="e">
        <f t="array" ref="Q1173">Профильные_системы[[#This Row],[РРЦ Без НДС]]-Профильные_системы[[#This Row],[РРЦ Без НДС]]*$U$1</f>
        <v>#VALUE!</v>
      </c>
      <c r="R1173" t="e">
        <f t="array" ref="R1173">Профильные_системы[[#This Row],[РРЦ с НДС]]-Профильные_системы[[#This Row],[РРЦ с НДС]]*$U$1</f>
        <v>#VALUE!</v>
      </c>
      <c r="S1173" s="1" t="e">
        <f t="array" ref="S1173">Профильные_системы[[#This Row],["0" НДС]]-Профильные_системы[[#This Row],["0" НДС]]*$U$1</f>
        <v>#VALUE!</v>
      </c>
    </row>
    <row r="1174" spans="11:19" x14ac:dyDescent="0.25">
      <c r="K1174" s="364" t="e">
        <f t="array" ref="K1174">Профильные_системы[[#This Row],[РРЦ Без НДС]]-Профильные_системы[[#This Row],[РРЦ Без НДС]]*$N$1</f>
        <v>#VALUE!</v>
      </c>
      <c r="L1174" s="364" t="e">
        <f t="array" ref="L1174">Профильные_системы[[#This Row],[РРЦ с НДС]]-Профильные_системы[[#This Row],[РРЦ с НДС]]*$N$1</f>
        <v>#VALUE!</v>
      </c>
      <c r="M1174" s="364" t="e">
        <f t="array" ref="M1174">Профильные_системы[[#This Row],["0" НДС]]-Профильные_системы[[#This Row],["0" НДС]]*$N$1</f>
        <v>#VALUE!</v>
      </c>
      <c r="Q1174" t="e">
        <f t="array" ref="Q1174">Профильные_системы[[#This Row],[РРЦ Без НДС]]-Профильные_системы[[#This Row],[РРЦ Без НДС]]*$U$1</f>
        <v>#VALUE!</v>
      </c>
      <c r="R1174" t="e">
        <f t="array" ref="R1174">Профильные_системы[[#This Row],[РРЦ с НДС]]-Профильные_системы[[#This Row],[РРЦ с НДС]]*$U$1</f>
        <v>#VALUE!</v>
      </c>
      <c r="S1174" s="1" t="e">
        <f t="array" ref="S1174">Профильные_системы[[#This Row],["0" НДС]]-Профильные_системы[[#This Row],["0" НДС]]*$U$1</f>
        <v>#VALUE!</v>
      </c>
    </row>
    <row r="1175" spans="11:19" x14ac:dyDescent="0.25">
      <c r="K1175" s="364" t="e">
        <f t="array" ref="K1175">Профильные_системы[[#This Row],[РРЦ Без НДС]]-Профильные_системы[[#This Row],[РРЦ Без НДС]]*$N$1</f>
        <v>#VALUE!</v>
      </c>
      <c r="L1175" s="364" t="e">
        <f t="array" ref="L1175">Профильные_системы[[#This Row],[РРЦ с НДС]]-Профильные_системы[[#This Row],[РРЦ с НДС]]*$N$1</f>
        <v>#VALUE!</v>
      </c>
      <c r="M1175" s="364" t="e">
        <f t="array" ref="M1175">Профильные_системы[[#This Row],["0" НДС]]-Профильные_системы[[#This Row],["0" НДС]]*$N$1</f>
        <v>#VALUE!</v>
      </c>
      <c r="Q1175" t="e">
        <f t="array" ref="Q1175">Профильные_системы[[#This Row],[РРЦ Без НДС]]-Профильные_системы[[#This Row],[РРЦ Без НДС]]*$U$1</f>
        <v>#VALUE!</v>
      </c>
      <c r="R1175" t="e">
        <f t="array" ref="R1175">Профильные_системы[[#This Row],[РРЦ с НДС]]-Профильные_системы[[#This Row],[РРЦ с НДС]]*$U$1</f>
        <v>#VALUE!</v>
      </c>
      <c r="S1175" s="1" t="e">
        <f t="array" ref="S1175">Профильные_системы[[#This Row],["0" НДС]]-Профильные_системы[[#This Row],["0" НДС]]*$U$1</f>
        <v>#VALUE!</v>
      </c>
    </row>
    <row r="1176" spans="11:19" x14ac:dyDescent="0.25">
      <c r="K1176" s="364" t="e">
        <f t="array" ref="K1176">Профильные_системы[[#This Row],[РРЦ Без НДС]]-Профильные_системы[[#This Row],[РРЦ Без НДС]]*$N$1</f>
        <v>#VALUE!</v>
      </c>
      <c r="L1176" s="364" t="e">
        <f t="array" ref="L1176">Профильные_системы[[#This Row],[РРЦ с НДС]]-Профильные_системы[[#This Row],[РРЦ с НДС]]*$N$1</f>
        <v>#VALUE!</v>
      </c>
      <c r="M1176" s="364" t="e">
        <f t="array" ref="M1176">Профильные_системы[[#This Row],["0" НДС]]-Профильные_системы[[#This Row],["0" НДС]]*$N$1</f>
        <v>#VALUE!</v>
      </c>
      <c r="Q1176" t="e">
        <f t="array" ref="Q1176">Профильные_системы[[#This Row],[РРЦ Без НДС]]-Профильные_системы[[#This Row],[РРЦ Без НДС]]*$U$1</f>
        <v>#VALUE!</v>
      </c>
      <c r="R1176" t="e">
        <f t="array" ref="R1176">Профильные_системы[[#This Row],[РРЦ с НДС]]-Профильные_системы[[#This Row],[РРЦ с НДС]]*$U$1</f>
        <v>#VALUE!</v>
      </c>
      <c r="S1176" s="1" t="e">
        <f t="array" ref="S1176">Профильные_системы[[#This Row],["0" НДС]]-Профильные_системы[[#This Row],["0" НДС]]*$U$1</f>
        <v>#VALUE!</v>
      </c>
    </row>
    <row r="1177" spans="11:19" x14ac:dyDescent="0.25">
      <c r="K1177" s="364" t="e">
        <f t="array" ref="K1177">Профильные_системы[[#This Row],[РРЦ Без НДС]]-Профильные_системы[[#This Row],[РРЦ Без НДС]]*$N$1</f>
        <v>#VALUE!</v>
      </c>
      <c r="L1177" s="364" t="e">
        <f t="array" ref="L1177">Профильные_системы[[#This Row],[РРЦ с НДС]]-Профильные_системы[[#This Row],[РРЦ с НДС]]*$N$1</f>
        <v>#VALUE!</v>
      </c>
      <c r="M1177" s="364" t="e">
        <f t="array" ref="M1177">Профильные_системы[[#This Row],["0" НДС]]-Профильные_системы[[#This Row],["0" НДС]]*$N$1</f>
        <v>#VALUE!</v>
      </c>
      <c r="Q1177" t="e">
        <f t="array" ref="Q1177">Профильные_системы[[#This Row],[РРЦ Без НДС]]-Профильные_системы[[#This Row],[РРЦ Без НДС]]*$U$1</f>
        <v>#VALUE!</v>
      </c>
      <c r="R1177" t="e">
        <f t="array" ref="R1177">Профильные_системы[[#This Row],[РРЦ с НДС]]-Профильные_системы[[#This Row],[РРЦ с НДС]]*$U$1</f>
        <v>#VALUE!</v>
      </c>
      <c r="S1177" s="1" t="e">
        <f t="array" ref="S1177">Профильные_системы[[#This Row],["0" НДС]]-Профильные_системы[[#This Row],["0" НДС]]*$U$1</f>
        <v>#VALUE!</v>
      </c>
    </row>
    <row r="1178" spans="11:19" x14ac:dyDescent="0.25">
      <c r="K1178" s="364" t="e">
        <f t="array" ref="K1178">Профильные_системы[[#This Row],[РРЦ Без НДС]]-Профильные_системы[[#This Row],[РРЦ Без НДС]]*$N$1</f>
        <v>#VALUE!</v>
      </c>
      <c r="L1178" s="364" t="e">
        <f t="array" ref="L1178">Профильные_системы[[#This Row],[РРЦ с НДС]]-Профильные_системы[[#This Row],[РРЦ с НДС]]*$N$1</f>
        <v>#VALUE!</v>
      </c>
      <c r="M1178" s="364" t="e">
        <f t="array" ref="M1178">Профильные_системы[[#This Row],["0" НДС]]-Профильные_системы[[#This Row],["0" НДС]]*$N$1</f>
        <v>#VALUE!</v>
      </c>
      <c r="Q1178" t="e">
        <f t="array" ref="Q1178">Профильные_системы[[#This Row],[РРЦ Без НДС]]-Профильные_системы[[#This Row],[РРЦ Без НДС]]*$U$1</f>
        <v>#VALUE!</v>
      </c>
      <c r="R1178" t="e">
        <f t="array" ref="R1178">Профильные_системы[[#This Row],[РРЦ с НДС]]-Профильные_системы[[#This Row],[РРЦ с НДС]]*$U$1</f>
        <v>#VALUE!</v>
      </c>
      <c r="S1178" s="1" t="e">
        <f t="array" ref="S1178">Профильные_системы[[#This Row],["0" НДС]]-Профильные_системы[[#This Row],["0" НДС]]*$U$1</f>
        <v>#VALUE!</v>
      </c>
    </row>
    <row r="1179" spans="11:19" x14ac:dyDescent="0.25">
      <c r="K1179" s="364" t="e">
        <f t="array" ref="K1179">Профильные_системы[[#This Row],[РРЦ Без НДС]]-Профильные_системы[[#This Row],[РРЦ Без НДС]]*$N$1</f>
        <v>#VALUE!</v>
      </c>
      <c r="L1179" s="364" t="e">
        <f t="array" ref="L1179">Профильные_системы[[#This Row],[РРЦ с НДС]]-Профильные_системы[[#This Row],[РРЦ с НДС]]*$N$1</f>
        <v>#VALUE!</v>
      </c>
      <c r="M1179" s="364" t="e">
        <f t="array" ref="M1179">Профильные_системы[[#This Row],["0" НДС]]-Профильные_системы[[#This Row],["0" НДС]]*$N$1</f>
        <v>#VALUE!</v>
      </c>
      <c r="Q1179" t="e">
        <f t="array" ref="Q1179">Профильные_системы[[#This Row],[РРЦ Без НДС]]-Профильные_системы[[#This Row],[РРЦ Без НДС]]*$U$1</f>
        <v>#VALUE!</v>
      </c>
      <c r="R1179" t="e">
        <f t="array" ref="R1179">Профильные_системы[[#This Row],[РРЦ с НДС]]-Профильные_системы[[#This Row],[РРЦ с НДС]]*$U$1</f>
        <v>#VALUE!</v>
      </c>
      <c r="S1179" s="1" t="e">
        <f t="array" ref="S1179">Профильные_системы[[#This Row],["0" НДС]]-Профильные_системы[[#This Row],["0" НДС]]*$U$1</f>
        <v>#VALUE!</v>
      </c>
    </row>
    <row r="1180" spans="11:19" x14ac:dyDescent="0.25">
      <c r="K1180" s="364" t="e">
        <f t="array" ref="K1180">Профильные_системы[[#This Row],[РРЦ Без НДС]]-Профильные_системы[[#This Row],[РРЦ Без НДС]]*$N$1</f>
        <v>#VALUE!</v>
      </c>
      <c r="L1180" s="364" t="e">
        <f t="array" ref="L1180">Профильные_системы[[#This Row],[РРЦ с НДС]]-Профильные_системы[[#This Row],[РРЦ с НДС]]*$N$1</f>
        <v>#VALUE!</v>
      </c>
      <c r="M1180" s="364" t="e">
        <f t="array" ref="M1180">Профильные_системы[[#This Row],["0" НДС]]-Профильные_системы[[#This Row],["0" НДС]]*$N$1</f>
        <v>#VALUE!</v>
      </c>
      <c r="Q1180" t="e">
        <f t="array" ref="Q1180">Профильные_системы[[#This Row],[РРЦ Без НДС]]-Профильные_системы[[#This Row],[РРЦ Без НДС]]*$U$1</f>
        <v>#VALUE!</v>
      </c>
      <c r="R1180" t="e">
        <f t="array" ref="R1180">Профильные_системы[[#This Row],[РРЦ с НДС]]-Профильные_системы[[#This Row],[РРЦ с НДС]]*$U$1</f>
        <v>#VALUE!</v>
      </c>
      <c r="S1180" s="1" t="e">
        <f t="array" ref="S1180">Профильные_системы[[#This Row],["0" НДС]]-Профильные_системы[[#This Row],["0" НДС]]*$U$1</f>
        <v>#VALUE!</v>
      </c>
    </row>
    <row r="1181" spans="11:19" x14ac:dyDescent="0.25">
      <c r="K1181" s="364" t="e">
        <f t="array" ref="K1181">Профильные_системы[[#This Row],[РРЦ Без НДС]]-Профильные_системы[[#This Row],[РРЦ Без НДС]]*$N$1</f>
        <v>#VALUE!</v>
      </c>
      <c r="L1181" s="364" t="e">
        <f t="array" ref="L1181">Профильные_системы[[#This Row],[РРЦ с НДС]]-Профильные_системы[[#This Row],[РРЦ с НДС]]*$N$1</f>
        <v>#VALUE!</v>
      </c>
      <c r="M1181" s="364" t="e">
        <f t="array" ref="M1181">Профильные_системы[[#This Row],["0" НДС]]-Профильные_системы[[#This Row],["0" НДС]]*$N$1</f>
        <v>#VALUE!</v>
      </c>
      <c r="Q1181" t="e">
        <f t="array" ref="Q1181">Профильные_системы[[#This Row],[РРЦ Без НДС]]-Профильные_системы[[#This Row],[РРЦ Без НДС]]*$U$1</f>
        <v>#VALUE!</v>
      </c>
      <c r="R1181" t="e">
        <f t="array" ref="R1181">Профильные_системы[[#This Row],[РРЦ с НДС]]-Профильные_системы[[#This Row],[РРЦ с НДС]]*$U$1</f>
        <v>#VALUE!</v>
      </c>
      <c r="S1181" s="1" t="e">
        <f t="array" ref="S1181">Профильные_системы[[#This Row],["0" НДС]]-Профильные_системы[[#This Row],["0" НДС]]*$U$1</f>
        <v>#VALUE!</v>
      </c>
    </row>
    <row r="1182" spans="11:19" x14ac:dyDescent="0.25">
      <c r="K1182" s="364" t="e">
        <f t="array" ref="K1182">Профильные_системы[[#This Row],[РРЦ Без НДС]]-Профильные_системы[[#This Row],[РРЦ Без НДС]]*$N$1</f>
        <v>#VALUE!</v>
      </c>
      <c r="L1182" s="364" t="e">
        <f t="array" ref="L1182">Профильные_системы[[#This Row],[РРЦ с НДС]]-Профильные_системы[[#This Row],[РРЦ с НДС]]*$N$1</f>
        <v>#VALUE!</v>
      </c>
      <c r="M1182" s="364" t="e">
        <f t="array" ref="M1182">Профильные_системы[[#This Row],["0" НДС]]-Профильные_системы[[#This Row],["0" НДС]]*$N$1</f>
        <v>#VALUE!</v>
      </c>
      <c r="Q1182" t="e">
        <f t="array" ref="Q1182">Профильные_системы[[#This Row],[РРЦ Без НДС]]-Профильные_системы[[#This Row],[РРЦ Без НДС]]*$U$1</f>
        <v>#VALUE!</v>
      </c>
      <c r="R1182" t="e">
        <f t="array" ref="R1182">Профильные_системы[[#This Row],[РРЦ с НДС]]-Профильные_системы[[#This Row],[РРЦ с НДС]]*$U$1</f>
        <v>#VALUE!</v>
      </c>
      <c r="S1182" s="1" t="e">
        <f t="array" ref="S1182">Профильные_системы[[#This Row],["0" НДС]]-Профильные_системы[[#This Row],["0" НДС]]*$U$1</f>
        <v>#VALUE!</v>
      </c>
    </row>
    <row r="1183" spans="11:19" x14ac:dyDescent="0.25">
      <c r="K1183" s="364" t="e">
        <f t="array" ref="K1183">Профильные_системы[[#This Row],[РРЦ Без НДС]]-Профильные_системы[[#This Row],[РРЦ Без НДС]]*$N$1</f>
        <v>#VALUE!</v>
      </c>
      <c r="L1183" s="364" t="e">
        <f t="array" ref="L1183">Профильные_системы[[#This Row],[РРЦ с НДС]]-Профильные_системы[[#This Row],[РРЦ с НДС]]*$N$1</f>
        <v>#VALUE!</v>
      </c>
      <c r="M1183" s="364" t="e">
        <f t="array" ref="M1183">Профильные_системы[[#This Row],["0" НДС]]-Профильные_системы[[#This Row],["0" НДС]]*$N$1</f>
        <v>#VALUE!</v>
      </c>
      <c r="Q1183" t="e">
        <f t="array" ref="Q1183">Профильные_системы[[#This Row],[РРЦ Без НДС]]-Профильные_системы[[#This Row],[РРЦ Без НДС]]*$U$1</f>
        <v>#VALUE!</v>
      </c>
      <c r="R1183" t="e">
        <f t="array" ref="R1183">Профильные_системы[[#This Row],[РРЦ с НДС]]-Профильные_системы[[#This Row],[РРЦ с НДС]]*$U$1</f>
        <v>#VALUE!</v>
      </c>
      <c r="S1183" s="1" t="e">
        <f t="array" ref="S1183">Профильные_системы[[#This Row],["0" НДС]]-Профильные_системы[[#This Row],["0" НДС]]*$U$1</f>
        <v>#VALUE!</v>
      </c>
    </row>
    <row r="1184" spans="11:19" x14ac:dyDescent="0.25">
      <c r="K1184" s="364" t="e">
        <f t="array" ref="K1184">Профильные_системы[[#This Row],[РРЦ Без НДС]]-Профильные_системы[[#This Row],[РРЦ Без НДС]]*$N$1</f>
        <v>#VALUE!</v>
      </c>
      <c r="L1184" s="364" t="e">
        <f t="array" ref="L1184">Профильные_системы[[#This Row],[РРЦ с НДС]]-Профильные_системы[[#This Row],[РРЦ с НДС]]*$N$1</f>
        <v>#VALUE!</v>
      </c>
      <c r="M1184" s="364" t="e">
        <f t="array" ref="M1184">Профильные_системы[[#This Row],["0" НДС]]-Профильные_системы[[#This Row],["0" НДС]]*$N$1</f>
        <v>#VALUE!</v>
      </c>
      <c r="Q1184" t="e">
        <f t="array" ref="Q1184">Профильные_системы[[#This Row],[РРЦ Без НДС]]-Профильные_системы[[#This Row],[РРЦ Без НДС]]*$U$1</f>
        <v>#VALUE!</v>
      </c>
      <c r="R1184" t="e">
        <f t="array" ref="R1184">Профильные_системы[[#This Row],[РРЦ с НДС]]-Профильные_системы[[#This Row],[РРЦ с НДС]]*$U$1</f>
        <v>#VALUE!</v>
      </c>
      <c r="S1184" s="1" t="e">
        <f t="array" ref="S1184">Профильные_системы[[#This Row],["0" НДС]]-Профильные_системы[[#This Row],["0" НДС]]*$U$1</f>
        <v>#VALUE!</v>
      </c>
    </row>
    <row r="1185" spans="11:19" x14ac:dyDescent="0.25">
      <c r="K1185" s="364" t="e">
        <f t="array" ref="K1185">Профильные_системы[[#This Row],[РРЦ Без НДС]]-Профильные_системы[[#This Row],[РРЦ Без НДС]]*$N$1</f>
        <v>#VALUE!</v>
      </c>
      <c r="L1185" s="364" t="e">
        <f t="array" ref="L1185">Профильные_системы[[#This Row],[РРЦ с НДС]]-Профильные_системы[[#This Row],[РРЦ с НДС]]*$N$1</f>
        <v>#VALUE!</v>
      </c>
      <c r="M1185" s="364" t="e">
        <f t="array" ref="M1185">Профильные_системы[[#This Row],["0" НДС]]-Профильные_системы[[#This Row],["0" НДС]]*$N$1</f>
        <v>#VALUE!</v>
      </c>
      <c r="Q1185" t="e">
        <f t="array" ref="Q1185">Профильные_системы[[#This Row],[РРЦ Без НДС]]-Профильные_системы[[#This Row],[РРЦ Без НДС]]*$U$1</f>
        <v>#VALUE!</v>
      </c>
      <c r="R1185" t="e">
        <f t="array" ref="R1185">Профильные_системы[[#This Row],[РРЦ с НДС]]-Профильные_системы[[#This Row],[РРЦ с НДС]]*$U$1</f>
        <v>#VALUE!</v>
      </c>
      <c r="S1185" s="1" t="e">
        <f t="array" ref="S1185">Профильные_системы[[#This Row],["0" НДС]]-Профильные_системы[[#This Row],["0" НДС]]*$U$1</f>
        <v>#VALUE!</v>
      </c>
    </row>
    <row r="1186" spans="11:19" x14ac:dyDescent="0.25">
      <c r="K1186" s="364" t="e">
        <f t="array" ref="K1186">Профильные_системы[[#This Row],[РРЦ Без НДС]]-Профильные_системы[[#This Row],[РРЦ Без НДС]]*$N$1</f>
        <v>#VALUE!</v>
      </c>
      <c r="L1186" s="364" t="e">
        <f t="array" ref="L1186">Профильные_системы[[#This Row],[РРЦ с НДС]]-Профильные_системы[[#This Row],[РРЦ с НДС]]*$N$1</f>
        <v>#VALUE!</v>
      </c>
      <c r="M1186" s="364" t="e">
        <f t="array" ref="M1186">Профильные_системы[[#This Row],["0" НДС]]-Профильные_системы[[#This Row],["0" НДС]]*$N$1</f>
        <v>#VALUE!</v>
      </c>
      <c r="Q1186" t="e">
        <f t="array" ref="Q1186">Профильные_системы[[#This Row],[РРЦ Без НДС]]-Профильные_системы[[#This Row],[РРЦ Без НДС]]*$U$1</f>
        <v>#VALUE!</v>
      </c>
      <c r="R1186" t="e">
        <f t="array" ref="R1186">Профильные_системы[[#This Row],[РРЦ с НДС]]-Профильные_системы[[#This Row],[РРЦ с НДС]]*$U$1</f>
        <v>#VALUE!</v>
      </c>
      <c r="S1186" s="1" t="e">
        <f t="array" ref="S1186">Профильные_системы[[#This Row],["0" НДС]]-Профильные_системы[[#This Row],["0" НДС]]*$U$1</f>
        <v>#VALUE!</v>
      </c>
    </row>
    <row r="1187" spans="11:19" x14ac:dyDescent="0.25">
      <c r="K1187" s="364" t="e">
        <f t="array" ref="K1187">Профильные_системы[[#This Row],[РРЦ Без НДС]]-Профильные_системы[[#This Row],[РРЦ Без НДС]]*$N$1</f>
        <v>#VALUE!</v>
      </c>
      <c r="L1187" s="364" t="e">
        <f t="array" ref="L1187">Профильные_системы[[#This Row],[РРЦ с НДС]]-Профильные_системы[[#This Row],[РРЦ с НДС]]*$N$1</f>
        <v>#VALUE!</v>
      </c>
      <c r="M1187" s="364" t="e">
        <f t="array" ref="M1187">Профильные_системы[[#This Row],["0" НДС]]-Профильные_системы[[#This Row],["0" НДС]]*$N$1</f>
        <v>#VALUE!</v>
      </c>
      <c r="Q1187" t="e">
        <f t="array" ref="Q1187">Профильные_системы[[#This Row],[РРЦ Без НДС]]-Профильные_системы[[#This Row],[РРЦ Без НДС]]*$U$1</f>
        <v>#VALUE!</v>
      </c>
      <c r="R1187" t="e">
        <f t="array" ref="R1187">Профильные_системы[[#This Row],[РРЦ с НДС]]-Профильные_системы[[#This Row],[РРЦ с НДС]]*$U$1</f>
        <v>#VALUE!</v>
      </c>
      <c r="S1187" s="1" t="e">
        <f t="array" ref="S1187">Профильные_системы[[#This Row],["0" НДС]]-Профильные_системы[[#This Row],["0" НДС]]*$U$1</f>
        <v>#VALUE!</v>
      </c>
    </row>
    <row r="1188" spans="11:19" x14ac:dyDescent="0.25">
      <c r="K1188" s="364" t="e">
        <f t="array" ref="K1188">Профильные_системы[[#This Row],[РРЦ Без НДС]]-Профильные_системы[[#This Row],[РРЦ Без НДС]]*$N$1</f>
        <v>#VALUE!</v>
      </c>
      <c r="L1188" s="364" t="e">
        <f t="array" ref="L1188">Профильные_системы[[#This Row],[РРЦ с НДС]]-Профильные_системы[[#This Row],[РРЦ с НДС]]*$N$1</f>
        <v>#VALUE!</v>
      </c>
      <c r="M1188" s="364" t="e">
        <f t="array" ref="M1188">Профильные_системы[[#This Row],["0" НДС]]-Профильные_системы[[#This Row],["0" НДС]]*$N$1</f>
        <v>#VALUE!</v>
      </c>
      <c r="Q1188" t="e">
        <f t="array" ref="Q1188">Профильные_системы[[#This Row],[РРЦ Без НДС]]-Профильные_системы[[#This Row],[РРЦ Без НДС]]*$U$1</f>
        <v>#VALUE!</v>
      </c>
      <c r="R1188" t="e">
        <f t="array" ref="R1188">Профильные_системы[[#This Row],[РРЦ с НДС]]-Профильные_системы[[#This Row],[РРЦ с НДС]]*$U$1</f>
        <v>#VALUE!</v>
      </c>
      <c r="S1188" s="1" t="e">
        <f t="array" ref="S1188">Профильные_системы[[#This Row],["0" НДС]]-Профильные_системы[[#This Row],["0" НДС]]*$U$1</f>
        <v>#VALUE!</v>
      </c>
    </row>
    <row r="1189" spans="11:19" x14ac:dyDescent="0.25">
      <c r="K1189" s="364" t="e">
        <f t="array" ref="K1189">Профильные_системы[[#This Row],[РРЦ Без НДС]]-Профильные_системы[[#This Row],[РРЦ Без НДС]]*$N$1</f>
        <v>#VALUE!</v>
      </c>
      <c r="L1189" s="364" t="e">
        <f t="array" ref="L1189">Профильные_системы[[#This Row],[РРЦ с НДС]]-Профильные_системы[[#This Row],[РРЦ с НДС]]*$N$1</f>
        <v>#VALUE!</v>
      </c>
      <c r="M1189" s="364" t="e">
        <f t="array" ref="M1189">Профильные_системы[[#This Row],["0" НДС]]-Профильные_системы[[#This Row],["0" НДС]]*$N$1</f>
        <v>#VALUE!</v>
      </c>
      <c r="Q1189" t="e">
        <f t="array" ref="Q1189">Профильные_системы[[#This Row],[РРЦ Без НДС]]-Профильные_системы[[#This Row],[РРЦ Без НДС]]*$U$1</f>
        <v>#VALUE!</v>
      </c>
      <c r="R1189" t="e">
        <f t="array" ref="R1189">Профильные_системы[[#This Row],[РРЦ с НДС]]-Профильные_системы[[#This Row],[РРЦ с НДС]]*$U$1</f>
        <v>#VALUE!</v>
      </c>
      <c r="S1189" s="1" t="e">
        <f t="array" ref="S1189">Профильные_системы[[#This Row],["0" НДС]]-Профильные_системы[[#This Row],["0" НДС]]*$U$1</f>
        <v>#VALUE!</v>
      </c>
    </row>
    <row r="1190" spans="11:19" x14ac:dyDescent="0.25">
      <c r="K1190" s="364" t="e">
        <f t="array" ref="K1190">Профильные_системы[[#This Row],[РРЦ Без НДС]]-Профильные_системы[[#This Row],[РРЦ Без НДС]]*$N$1</f>
        <v>#VALUE!</v>
      </c>
      <c r="L1190" s="364" t="e">
        <f t="array" ref="L1190">Профильные_системы[[#This Row],[РРЦ с НДС]]-Профильные_системы[[#This Row],[РРЦ с НДС]]*$N$1</f>
        <v>#VALUE!</v>
      </c>
      <c r="M1190" s="364" t="e">
        <f t="array" ref="M1190">Профильные_системы[[#This Row],["0" НДС]]-Профильные_системы[[#This Row],["0" НДС]]*$N$1</f>
        <v>#VALUE!</v>
      </c>
      <c r="Q1190" t="e">
        <f t="array" ref="Q1190">Профильные_системы[[#This Row],[РРЦ Без НДС]]-Профильные_системы[[#This Row],[РРЦ Без НДС]]*$U$1</f>
        <v>#VALUE!</v>
      </c>
      <c r="R1190" t="e">
        <f t="array" ref="R1190">Профильные_системы[[#This Row],[РРЦ с НДС]]-Профильные_системы[[#This Row],[РРЦ с НДС]]*$U$1</f>
        <v>#VALUE!</v>
      </c>
      <c r="S1190" s="1" t="e">
        <f t="array" ref="S1190">Профильные_системы[[#This Row],["0" НДС]]-Профильные_системы[[#This Row],["0" НДС]]*$U$1</f>
        <v>#VALUE!</v>
      </c>
    </row>
    <row r="1191" spans="11:19" x14ac:dyDescent="0.25">
      <c r="K1191" s="364" t="e">
        <f t="array" ref="K1191">Профильные_системы[[#This Row],[РРЦ Без НДС]]-Профильные_системы[[#This Row],[РРЦ Без НДС]]*$N$1</f>
        <v>#VALUE!</v>
      </c>
      <c r="L1191" s="364" t="e">
        <f t="array" ref="L1191">Профильные_системы[[#This Row],[РРЦ с НДС]]-Профильные_системы[[#This Row],[РРЦ с НДС]]*$N$1</f>
        <v>#VALUE!</v>
      </c>
      <c r="M1191" s="364" t="e">
        <f t="array" ref="M1191">Профильные_системы[[#This Row],["0" НДС]]-Профильные_системы[[#This Row],["0" НДС]]*$N$1</f>
        <v>#VALUE!</v>
      </c>
      <c r="Q1191" t="e">
        <f t="array" ref="Q1191">Профильные_системы[[#This Row],[РРЦ Без НДС]]-Профильные_системы[[#This Row],[РРЦ Без НДС]]*$U$1</f>
        <v>#VALUE!</v>
      </c>
      <c r="R1191" t="e">
        <f t="array" ref="R1191">Профильные_системы[[#This Row],[РРЦ с НДС]]-Профильные_системы[[#This Row],[РРЦ с НДС]]*$U$1</f>
        <v>#VALUE!</v>
      </c>
      <c r="S1191" s="1" t="e">
        <f t="array" ref="S1191">Профильные_системы[[#This Row],["0" НДС]]-Профильные_системы[[#This Row],["0" НДС]]*$U$1</f>
        <v>#VALUE!</v>
      </c>
    </row>
    <row r="1192" spans="11:19" x14ac:dyDescent="0.25">
      <c r="K1192" s="364" t="e">
        <f t="array" ref="K1192">Профильные_системы[[#This Row],[РРЦ Без НДС]]-Профильные_системы[[#This Row],[РРЦ Без НДС]]*$N$1</f>
        <v>#VALUE!</v>
      </c>
      <c r="L1192" s="364" t="e">
        <f t="array" ref="L1192">Профильные_системы[[#This Row],[РРЦ с НДС]]-Профильные_системы[[#This Row],[РРЦ с НДС]]*$N$1</f>
        <v>#VALUE!</v>
      </c>
      <c r="M1192" s="364" t="e">
        <f t="array" ref="M1192">Профильные_системы[[#This Row],["0" НДС]]-Профильные_системы[[#This Row],["0" НДС]]*$N$1</f>
        <v>#VALUE!</v>
      </c>
      <c r="Q1192" t="e">
        <f t="array" ref="Q1192">Профильные_системы[[#This Row],[РРЦ Без НДС]]-Профильные_системы[[#This Row],[РРЦ Без НДС]]*$U$1</f>
        <v>#VALUE!</v>
      </c>
      <c r="R1192" t="e">
        <f t="array" ref="R1192">Профильные_системы[[#This Row],[РРЦ с НДС]]-Профильные_системы[[#This Row],[РРЦ с НДС]]*$U$1</f>
        <v>#VALUE!</v>
      </c>
      <c r="S1192" s="1" t="e">
        <f t="array" ref="S1192">Профильные_системы[[#This Row],["0" НДС]]-Профильные_системы[[#This Row],["0" НДС]]*$U$1</f>
        <v>#VALUE!</v>
      </c>
    </row>
    <row r="1193" spans="11:19" x14ac:dyDescent="0.25">
      <c r="K1193" s="364" t="e">
        <f t="array" ref="K1193">Профильные_системы[[#This Row],[РРЦ Без НДС]]-Профильные_системы[[#This Row],[РРЦ Без НДС]]*$N$1</f>
        <v>#VALUE!</v>
      </c>
      <c r="L1193" s="364" t="e">
        <f t="array" ref="L1193">Профильные_системы[[#This Row],[РРЦ с НДС]]-Профильные_системы[[#This Row],[РРЦ с НДС]]*$N$1</f>
        <v>#VALUE!</v>
      </c>
      <c r="M1193" s="364" t="e">
        <f t="array" ref="M1193">Профильные_системы[[#This Row],["0" НДС]]-Профильные_системы[[#This Row],["0" НДС]]*$N$1</f>
        <v>#VALUE!</v>
      </c>
      <c r="Q1193" t="e">
        <f t="array" ref="Q1193">Профильные_системы[[#This Row],[РРЦ Без НДС]]-Профильные_системы[[#This Row],[РРЦ Без НДС]]*$U$1</f>
        <v>#VALUE!</v>
      </c>
      <c r="R1193" t="e">
        <f t="array" ref="R1193">Профильные_системы[[#This Row],[РРЦ с НДС]]-Профильные_системы[[#This Row],[РРЦ с НДС]]*$U$1</f>
        <v>#VALUE!</v>
      </c>
      <c r="S1193" s="1" t="e">
        <f t="array" ref="S1193">Профильные_системы[[#This Row],["0" НДС]]-Профильные_системы[[#This Row],["0" НДС]]*$U$1</f>
        <v>#VALUE!</v>
      </c>
    </row>
    <row r="1194" spans="11:19" x14ac:dyDescent="0.25">
      <c r="K1194" s="364" t="e">
        <f t="array" ref="K1194">Профильные_системы[[#This Row],[РРЦ Без НДС]]-Профильные_системы[[#This Row],[РРЦ Без НДС]]*$N$1</f>
        <v>#VALUE!</v>
      </c>
      <c r="L1194" s="364" t="e">
        <f t="array" ref="L1194">Профильные_системы[[#This Row],[РРЦ с НДС]]-Профильные_системы[[#This Row],[РРЦ с НДС]]*$N$1</f>
        <v>#VALUE!</v>
      </c>
      <c r="M1194" s="364" t="e">
        <f t="array" ref="M1194">Профильные_системы[[#This Row],["0" НДС]]-Профильные_системы[[#This Row],["0" НДС]]*$N$1</f>
        <v>#VALUE!</v>
      </c>
      <c r="Q1194" t="e">
        <f t="array" ref="Q1194">Профильные_системы[[#This Row],[РРЦ Без НДС]]-Профильные_системы[[#This Row],[РРЦ Без НДС]]*$U$1</f>
        <v>#VALUE!</v>
      </c>
      <c r="R1194" t="e">
        <f t="array" ref="R1194">Профильные_системы[[#This Row],[РРЦ с НДС]]-Профильные_системы[[#This Row],[РРЦ с НДС]]*$U$1</f>
        <v>#VALUE!</v>
      </c>
      <c r="S1194" s="1" t="e">
        <f t="array" ref="S1194">Профильные_системы[[#This Row],["0" НДС]]-Профильные_системы[[#This Row],["0" НДС]]*$U$1</f>
        <v>#VALUE!</v>
      </c>
    </row>
    <row r="1195" spans="11:19" x14ac:dyDescent="0.25">
      <c r="K1195" s="364" t="e">
        <f t="array" ref="K1195">Профильные_системы[[#This Row],[РРЦ Без НДС]]-Профильные_системы[[#This Row],[РРЦ Без НДС]]*$N$1</f>
        <v>#VALUE!</v>
      </c>
      <c r="L1195" s="364" t="e">
        <f t="array" ref="L1195">Профильные_системы[[#This Row],[РРЦ с НДС]]-Профильные_системы[[#This Row],[РРЦ с НДС]]*$N$1</f>
        <v>#VALUE!</v>
      </c>
      <c r="M1195" s="364" t="e">
        <f t="array" ref="M1195">Профильные_системы[[#This Row],["0" НДС]]-Профильные_системы[[#This Row],["0" НДС]]*$N$1</f>
        <v>#VALUE!</v>
      </c>
      <c r="Q1195" t="e">
        <f t="array" ref="Q1195">Профильные_системы[[#This Row],[РРЦ Без НДС]]-Профильные_системы[[#This Row],[РРЦ Без НДС]]*$U$1</f>
        <v>#VALUE!</v>
      </c>
      <c r="R1195" t="e">
        <f t="array" ref="R1195">Профильные_системы[[#This Row],[РРЦ с НДС]]-Профильные_системы[[#This Row],[РРЦ с НДС]]*$U$1</f>
        <v>#VALUE!</v>
      </c>
      <c r="S1195" s="1" t="e">
        <f t="array" ref="S1195">Профильные_системы[[#This Row],["0" НДС]]-Профильные_системы[[#This Row],["0" НДС]]*$U$1</f>
        <v>#VALUE!</v>
      </c>
    </row>
    <row r="1196" spans="11:19" x14ac:dyDescent="0.25">
      <c r="K1196" s="364" t="e">
        <f t="array" ref="K1196">Профильные_системы[[#This Row],[РРЦ Без НДС]]-Профильные_системы[[#This Row],[РРЦ Без НДС]]*$N$1</f>
        <v>#VALUE!</v>
      </c>
      <c r="L1196" s="364" t="e">
        <f t="array" ref="L1196">Профильные_системы[[#This Row],[РРЦ с НДС]]-Профильные_системы[[#This Row],[РРЦ с НДС]]*$N$1</f>
        <v>#VALUE!</v>
      </c>
      <c r="M1196" s="364" t="e">
        <f t="array" ref="M1196">Профильные_системы[[#This Row],["0" НДС]]-Профильные_системы[[#This Row],["0" НДС]]*$N$1</f>
        <v>#VALUE!</v>
      </c>
      <c r="Q1196" t="e">
        <f t="array" ref="Q1196">Профильные_системы[[#This Row],[РРЦ Без НДС]]-Профильные_системы[[#This Row],[РРЦ Без НДС]]*$U$1</f>
        <v>#VALUE!</v>
      </c>
      <c r="R1196" t="e">
        <f t="array" ref="R1196">Профильные_системы[[#This Row],[РРЦ с НДС]]-Профильные_системы[[#This Row],[РРЦ с НДС]]*$U$1</f>
        <v>#VALUE!</v>
      </c>
      <c r="S1196" s="1" t="e">
        <f t="array" ref="S1196">Профильные_системы[[#This Row],["0" НДС]]-Профильные_системы[[#This Row],["0" НДС]]*$U$1</f>
        <v>#VALUE!</v>
      </c>
    </row>
    <row r="1197" spans="11:19" x14ac:dyDescent="0.25">
      <c r="K1197" s="364" t="e">
        <f t="array" ref="K1197">Профильные_системы[[#This Row],[РРЦ Без НДС]]-Профильные_системы[[#This Row],[РРЦ Без НДС]]*$N$1</f>
        <v>#VALUE!</v>
      </c>
      <c r="L1197" s="364" t="e">
        <f t="array" ref="L1197">Профильные_системы[[#This Row],[РРЦ с НДС]]-Профильные_системы[[#This Row],[РРЦ с НДС]]*$N$1</f>
        <v>#VALUE!</v>
      </c>
      <c r="M1197" s="364" t="e">
        <f t="array" ref="M1197">Профильные_системы[[#This Row],["0" НДС]]-Профильные_системы[[#This Row],["0" НДС]]*$N$1</f>
        <v>#VALUE!</v>
      </c>
      <c r="Q1197" t="e">
        <f t="array" ref="Q1197">Профильные_системы[[#This Row],[РРЦ Без НДС]]-Профильные_системы[[#This Row],[РРЦ Без НДС]]*$U$1</f>
        <v>#VALUE!</v>
      </c>
      <c r="R1197" t="e">
        <f t="array" ref="R1197">Профильные_системы[[#This Row],[РРЦ с НДС]]-Профильные_системы[[#This Row],[РРЦ с НДС]]*$U$1</f>
        <v>#VALUE!</v>
      </c>
      <c r="S1197" s="1" t="e">
        <f t="array" ref="S1197">Профильные_системы[[#This Row],["0" НДС]]-Профильные_системы[[#This Row],["0" НДС]]*$U$1</f>
        <v>#VALUE!</v>
      </c>
    </row>
    <row r="1198" spans="11:19" x14ac:dyDescent="0.25">
      <c r="K1198" s="364" t="e">
        <f t="array" ref="K1198">Профильные_системы[[#This Row],[РРЦ Без НДС]]-Профильные_системы[[#This Row],[РРЦ Без НДС]]*$N$1</f>
        <v>#VALUE!</v>
      </c>
      <c r="L1198" s="364" t="e">
        <f t="array" ref="L1198">Профильные_системы[[#This Row],[РРЦ с НДС]]-Профильные_системы[[#This Row],[РРЦ с НДС]]*$N$1</f>
        <v>#VALUE!</v>
      </c>
      <c r="M1198" s="364" t="e">
        <f t="array" ref="M1198">Профильные_системы[[#This Row],["0" НДС]]-Профильные_системы[[#This Row],["0" НДС]]*$N$1</f>
        <v>#VALUE!</v>
      </c>
      <c r="Q1198" t="e">
        <f t="array" ref="Q1198">Профильные_системы[[#This Row],[РРЦ Без НДС]]-Профильные_системы[[#This Row],[РРЦ Без НДС]]*$U$1</f>
        <v>#VALUE!</v>
      </c>
      <c r="R1198" t="e">
        <f t="array" ref="R1198">Профильные_системы[[#This Row],[РРЦ с НДС]]-Профильные_системы[[#This Row],[РРЦ с НДС]]*$U$1</f>
        <v>#VALUE!</v>
      </c>
      <c r="S1198" s="1" t="e">
        <f t="array" ref="S1198">Профильные_системы[[#This Row],["0" НДС]]-Профильные_системы[[#This Row],["0" НДС]]*$U$1</f>
        <v>#VALUE!</v>
      </c>
    </row>
    <row r="1199" spans="11:19" x14ac:dyDescent="0.25">
      <c r="K1199" s="364" t="e">
        <f t="array" ref="K1199">Профильные_системы[[#This Row],[РРЦ Без НДС]]-Профильные_системы[[#This Row],[РРЦ Без НДС]]*$N$1</f>
        <v>#VALUE!</v>
      </c>
      <c r="L1199" s="364" t="e">
        <f t="array" ref="L1199">Профильные_системы[[#This Row],[РРЦ с НДС]]-Профильные_системы[[#This Row],[РРЦ с НДС]]*$N$1</f>
        <v>#VALUE!</v>
      </c>
      <c r="M1199" s="364" t="e">
        <f t="array" ref="M1199">Профильные_системы[[#This Row],["0" НДС]]-Профильные_системы[[#This Row],["0" НДС]]*$N$1</f>
        <v>#VALUE!</v>
      </c>
      <c r="Q1199" t="e">
        <f t="array" ref="Q1199">Профильные_системы[[#This Row],[РРЦ Без НДС]]-Профильные_системы[[#This Row],[РРЦ Без НДС]]*$U$1</f>
        <v>#VALUE!</v>
      </c>
      <c r="R1199" t="e">
        <f t="array" ref="R1199">Профильные_системы[[#This Row],[РРЦ с НДС]]-Профильные_системы[[#This Row],[РРЦ с НДС]]*$U$1</f>
        <v>#VALUE!</v>
      </c>
      <c r="S1199" s="1" t="e">
        <f t="array" ref="S1199">Профильные_системы[[#This Row],["0" НДС]]-Профильные_системы[[#This Row],["0" НДС]]*$U$1</f>
        <v>#VALUE!</v>
      </c>
    </row>
    <row r="1200" spans="11:19" x14ac:dyDescent="0.25">
      <c r="K1200" s="364" t="e">
        <f t="array" ref="K1200">Профильные_системы[[#This Row],[РРЦ Без НДС]]-Профильные_системы[[#This Row],[РРЦ Без НДС]]*$N$1</f>
        <v>#VALUE!</v>
      </c>
      <c r="L1200" s="364" t="e">
        <f t="array" ref="L1200">Профильные_системы[[#This Row],[РРЦ с НДС]]-Профильные_системы[[#This Row],[РРЦ с НДС]]*$N$1</f>
        <v>#VALUE!</v>
      </c>
      <c r="M1200" s="364" t="e">
        <f t="array" ref="M1200">Профильные_системы[[#This Row],["0" НДС]]-Профильные_системы[[#This Row],["0" НДС]]*$N$1</f>
        <v>#VALUE!</v>
      </c>
      <c r="Q1200" t="e">
        <f t="array" ref="Q1200">Профильные_системы[[#This Row],[РРЦ Без НДС]]-Профильные_системы[[#This Row],[РРЦ Без НДС]]*$U$1</f>
        <v>#VALUE!</v>
      </c>
      <c r="R1200" t="e">
        <f t="array" ref="R1200">Профильные_системы[[#This Row],[РРЦ с НДС]]-Профильные_системы[[#This Row],[РРЦ с НДС]]*$U$1</f>
        <v>#VALUE!</v>
      </c>
      <c r="S1200" s="1" t="e">
        <f t="array" ref="S1200">Профильные_системы[[#This Row],["0" НДС]]-Профильные_системы[[#This Row],["0" НДС]]*$U$1</f>
        <v>#VALUE!</v>
      </c>
    </row>
    <row r="1201" spans="11:19" x14ac:dyDescent="0.25">
      <c r="K1201" s="364" t="e">
        <f t="array" ref="K1201">Профильные_системы[[#This Row],[РРЦ Без НДС]]-Профильные_системы[[#This Row],[РРЦ Без НДС]]*$N$1</f>
        <v>#VALUE!</v>
      </c>
      <c r="L1201" s="364" t="e">
        <f t="array" ref="L1201">Профильные_системы[[#This Row],[РРЦ с НДС]]-Профильные_системы[[#This Row],[РРЦ с НДС]]*$N$1</f>
        <v>#VALUE!</v>
      </c>
      <c r="M1201" s="364" t="e">
        <f t="array" ref="M1201">Профильные_системы[[#This Row],["0" НДС]]-Профильные_системы[[#This Row],["0" НДС]]*$N$1</f>
        <v>#VALUE!</v>
      </c>
      <c r="Q1201" t="e">
        <f t="array" ref="Q1201">Профильные_системы[[#This Row],[РРЦ Без НДС]]-Профильные_системы[[#This Row],[РРЦ Без НДС]]*$U$1</f>
        <v>#VALUE!</v>
      </c>
      <c r="R1201" t="e">
        <f t="array" ref="R1201">Профильные_системы[[#This Row],[РРЦ с НДС]]-Профильные_системы[[#This Row],[РРЦ с НДС]]*$U$1</f>
        <v>#VALUE!</v>
      </c>
      <c r="S1201" s="1" t="e">
        <f t="array" ref="S1201">Профильные_системы[[#This Row],["0" НДС]]-Профильные_системы[[#This Row],["0" НДС]]*$U$1</f>
        <v>#VALUE!</v>
      </c>
    </row>
    <row r="1202" spans="11:19" x14ac:dyDescent="0.25">
      <c r="K1202" s="364" t="e">
        <f t="array" ref="K1202">Профильные_системы[[#This Row],[РРЦ Без НДС]]-Профильные_системы[[#This Row],[РРЦ Без НДС]]*$N$1</f>
        <v>#VALUE!</v>
      </c>
      <c r="L1202" s="364" t="e">
        <f t="array" ref="L1202">Профильные_системы[[#This Row],[РРЦ с НДС]]-Профильные_системы[[#This Row],[РРЦ с НДС]]*$N$1</f>
        <v>#VALUE!</v>
      </c>
      <c r="M1202" s="364" t="e">
        <f t="array" ref="M1202">Профильные_системы[[#This Row],["0" НДС]]-Профильные_системы[[#This Row],["0" НДС]]*$N$1</f>
        <v>#VALUE!</v>
      </c>
      <c r="Q1202" t="e">
        <f t="array" ref="Q1202">Профильные_системы[[#This Row],[РРЦ Без НДС]]-Профильные_системы[[#This Row],[РРЦ Без НДС]]*$U$1</f>
        <v>#VALUE!</v>
      </c>
      <c r="R1202" t="e">
        <f t="array" ref="R1202">Профильные_системы[[#This Row],[РРЦ с НДС]]-Профильные_системы[[#This Row],[РРЦ с НДС]]*$U$1</f>
        <v>#VALUE!</v>
      </c>
      <c r="S1202" s="1" t="e">
        <f t="array" ref="S1202">Профильные_системы[[#This Row],["0" НДС]]-Профильные_системы[[#This Row],["0" НДС]]*$U$1</f>
        <v>#VALUE!</v>
      </c>
    </row>
    <row r="1203" spans="11:19" x14ac:dyDescent="0.25">
      <c r="K1203" s="364" t="e">
        <f t="array" ref="K1203">Профильные_системы[[#This Row],[РРЦ Без НДС]]-Профильные_системы[[#This Row],[РРЦ Без НДС]]*$N$1</f>
        <v>#VALUE!</v>
      </c>
      <c r="L1203" s="364" t="e">
        <f t="array" ref="L1203">Профильные_системы[[#This Row],[РРЦ с НДС]]-Профильные_системы[[#This Row],[РРЦ с НДС]]*$N$1</f>
        <v>#VALUE!</v>
      </c>
      <c r="M1203" s="364" t="e">
        <f t="array" ref="M1203">Профильные_системы[[#This Row],["0" НДС]]-Профильные_системы[[#This Row],["0" НДС]]*$N$1</f>
        <v>#VALUE!</v>
      </c>
      <c r="Q1203" t="e">
        <f t="array" ref="Q1203">Профильные_системы[[#This Row],[РРЦ Без НДС]]-Профильные_системы[[#This Row],[РРЦ Без НДС]]*$U$1</f>
        <v>#VALUE!</v>
      </c>
      <c r="R1203" t="e">
        <f t="array" ref="R1203">Профильные_системы[[#This Row],[РРЦ с НДС]]-Профильные_системы[[#This Row],[РРЦ с НДС]]*$U$1</f>
        <v>#VALUE!</v>
      </c>
      <c r="S1203" s="1" t="e">
        <f t="array" ref="S1203">Профильные_системы[[#This Row],["0" НДС]]-Профильные_системы[[#This Row],["0" НДС]]*$U$1</f>
        <v>#VALUE!</v>
      </c>
    </row>
    <row r="1204" spans="11:19" x14ac:dyDescent="0.25">
      <c r="K1204" s="364" t="e">
        <f t="array" ref="K1204">Профильные_системы[[#This Row],[РРЦ Без НДС]]-Профильные_системы[[#This Row],[РРЦ Без НДС]]*$N$1</f>
        <v>#VALUE!</v>
      </c>
      <c r="L1204" s="364" t="e">
        <f t="array" ref="L1204">Профильные_системы[[#This Row],[РРЦ с НДС]]-Профильные_системы[[#This Row],[РРЦ с НДС]]*$N$1</f>
        <v>#VALUE!</v>
      </c>
      <c r="M1204" s="364" t="e">
        <f t="array" ref="M1204">Профильные_системы[[#This Row],["0" НДС]]-Профильные_системы[[#This Row],["0" НДС]]*$N$1</f>
        <v>#VALUE!</v>
      </c>
      <c r="Q1204" t="e">
        <f t="array" ref="Q1204">Профильные_системы[[#This Row],[РРЦ Без НДС]]-Профильные_системы[[#This Row],[РРЦ Без НДС]]*$U$1</f>
        <v>#VALUE!</v>
      </c>
      <c r="R1204" t="e">
        <f t="array" ref="R1204">Профильные_системы[[#This Row],[РРЦ с НДС]]-Профильные_системы[[#This Row],[РРЦ с НДС]]*$U$1</f>
        <v>#VALUE!</v>
      </c>
      <c r="S1204" s="1" t="e">
        <f t="array" ref="S1204">Профильные_системы[[#This Row],["0" НДС]]-Профильные_системы[[#This Row],["0" НДС]]*$U$1</f>
        <v>#VALUE!</v>
      </c>
    </row>
    <row r="1205" spans="11:19" x14ac:dyDescent="0.25">
      <c r="K1205" s="364" t="e">
        <f t="array" ref="K1205">Профильные_системы[[#This Row],[РРЦ Без НДС]]-Профильные_системы[[#This Row],[РРЦ Без НДС]]*$N$1</f>
        <v>#VALUE!</v>
      </c>
      <c r="L1205" s="364" t="e">
        <f t="array" ref="L1205">Профильные_системы[[#This Row],[РРЦ с НДС]]-Профильные_системы[[#This Row],[РРЦ с НДС]]*$N$1</f>
        <v>#VALUE!</v>
      </c>
      <c r="M1205" s="364" t="e">
        <f t="array" ref="M1205">Профильные_системы[[#This Row],["0" НДС]]-Профильные_системы[[#This Row],["0" НДС]]*$N$1</f>
        <v>#VALUE!</v>
      </c>
      <c r="Q1205" t="e">
        <f t="array" ref="Q1205">Профильные_системы[[#This Row],[РРЦ Без НДС]]-Профильные_системы[[#This Row],[РРЦ Без НДС]]*$U$1</f>
        <v>#VALUE!</v>
      </c>
      <c r="R1205" t="e">
        <f t="array" ref="R1205">Профильные_системы[[#This Row],[РРЦ с НДС]]-Профильные_системы[[#This Row],[РРЦ с НДС]]*$U$1</f>
        <v>#VALUE!</v>
      </c>
      <c r="S1205" s="1" t="e">
        <f t="array" ref="S1205">Профильные_системы[[#This Row],["0" НДС]]-Профильные_системы[[#This Row],["0" НДС]]*$U$1</f>
        <v>#VALUE!</v>
      </c>
    </row>
    <row r="1206" spans="11:19" x14ac:dyDescent="0.25">
      <c r="K1206" s="364" t="e">
        <f t="array" ref="K1206">Профильные_системы[[#This Row],[РРЦ Без НДС]]-Профильные_системы[[#This Row],[РРЦ Без НДС]]*$N$1</f>
        <v>#VALUE!</v>
      </c>
      <c r="L1206" s="364" t="e">
        <f t="array" ref="L1206">Профильные_системы[[#This Row],[РРЦ с НДС]]-Профильные_системы[[#This Row],[РРЦ с НДС]]*$N$1</f>
        <v>#VALUE!</v>
      </c>
      <c r="M1206" s="364" t="e">
        <f t="array" ref="M1206">Профильные_системы[[#This Row],["0" НДС]]-Профильные_системы[[#This Row],["0" НДС]]*$N$1</f>
        <v>#VALUE!</v>
      </c>
      <c r="Q1206" t="e">
        <f t="array" ref="Q1206">Профильные_системы[[#This Row],[РРЦ Без НДС]]-Профильные_системы[[#This Row],[РРЦ Без НДС]]*$U$1</f>
        <v>#VALUE!</v>
      </c>
      <c r="R1206" t="e">
        <f t="array" ref="R1206">Профильные_системы[[#This Row],[РРЦ с НДС]]-Профильные_системы[[#This Row],[РРЦ с НДС]]*$U$1</f>
        <v>#VALUE!</v>
      </c>
      <c r="S1206" s="1" t="e">
        <f t="array" ref="S1206">Профильные_системы[[#This Row],["0" НДС]]-Профильные_системы[[#This Row],["0" НДС]]*$U$1</f>
        <v>#VALUE!</v>
      </c>
    </row>
    <row r="1207" spans="11:19" x14ac:dyDescent="0.25">
      <c r="K1207" s="364" t="e">
        <f t="array" ref="K1207">Профильные_системы[[#This Row],[РРЦ Без НДС]]-Профильные_системы[[#This Row],[РРЦ Без НДС]]*$N$1</f>
        <v>#VALUE!</v>
      </c>
      <c r="L1207" s="364" t="e">
        <f t="array" ref="L1207">Профильные_системы[[#This Row],[РРЦ с НДС]]-Профильные_системы[[#This Row],[РРЦ с НДС]]*$N$1</f>
        <v>#VALUE!</v>
      </c>
      <c r="M1207" s="364" t="e">
        <f t="array" ref="M1207">Профильные_системы[[#This Row],["0" НДС]]-Профильные_системы[[#This Row],["0" НДС]]*$N$1</f>
        <v>#VALUE!</v>
      </c>
      <c r="Q1207" t="e">
        <f t="array" ref="Q1207">Профильные_системы[[#This Row],[РРЦ Без НДС]]-Профильные_системы[[#This Row],[РРЦ Без НДС]]*$U$1</f>
        <v>#VALUE!</v>
      </c>
      <c r="R1207" t="e">
        <f t="array" ref="R1207">Профильные_системы[[#This Row],[РРЦ с НДС]]-Профильные_системы[[#This Row],[РРЦ с НДС]]*$U$1</f>
        <v>#VALUE!</v>
      </c>
      <c r="S1207" s="1" t="e">
        <f t="array" ref="S1207">Профильные_системы[[#This Row],["0" НДС]]-Профильные_системы[[#This Row],["0" НДС]]*$U$1</f>
        <v>#VALUE!</v>
      </c>
    </row>
    <row r="1208" spans="11:19" x14ac:dyDescent="0.25">
      <c r="K1208" s="364" t="e">
        <f t="array" ref="K1208">Профильные_системы[[#This Row],[РРЦ Без НДС]]-Профильные_системы[[#This Row],[РРЦ Без НДС]]*$N$1</f>
        <v>#VALUE!</v>
      </c>
      <c r="L1208" s="364" t="e">
        <f t="array" ref="L1208">Профильные_системы[[#This Row],[РРЦ с НДС]]-Профильные_системы[[#This Row],[РРЦ с НДС]]*$N$1</f>
        <v>#VALUE!</v>
      </c>
      <c r="M1208" s="364" t="e">
        <f t="array" ref="M1208">Профильные_системы[[#This Row],["0" НДС]]-Профильные_системы[[#This Row],["0" НДС]]*$N$1</f>
        <v>#VALUE!</v>
      </c>
      <c r="Q1208" t="e">
        <f t="array" ref="Q1208">Профильные_системы[[#This Row],[РРЦ Без НДС]]-Профильные_системы[[#This Row],[РРЦ Без НДС]]*$U$1</f>
        <v>#VALUE!</v>
      </c>
      <c r="R1208" t="e">
        <f t="array" ref="R1208">Профильные_системы[[#This Row],[РРЦ с НДС]]-Профильные_системы[[#This Row],[РРЦ с НДС]]*$U$1</f>
        <v>#VALUE!</v>
      </c>
      <c r="S1208" s="1" t="e">
        <f t="array" ref="S1208">Профильные_системы[[#This Row],["0" НДС]]-Профильные_системы[[#This Row],["0" НДС]]*$U$1</f>
        <v>#VALUE!</v>
      </c>
    </row>
    <row r="1209" spans="11:19" x14ac:dyDescent="0.25">
      <c r="K1209" s="364" t="e">
        <f t="array" ref="K1209">Профильные_системы[[#This Row],[РРЦ Без НДС]]-Профильные_системы[[#This Row],[РРЦ Без НДС]]*$N$1</f>
        <v>#VALUE!</v>
      </c>
      <c r="L1209" s="364" t="e">
        <f t="array" ref="L1209">Профильные_системы[[#This Row],[РРЦ с НДС]]-Профильные_системы[[#This Row],[РРЦ с НДС]]*$N$1</f>
        <v>#VALUE!</v>
      </c>
      <c r="M1209" s="364" t="e">
        <f t="array" ref="M1209">Профильные_системы[[#This Row],["0" НДС]]-Профильные_системы[[#This Row],["0" НДС]]*$N$1</f>
        <v>#VALUE!</v>
      </c>
      <c r="Q1209" t="e">
        <f t="array" ref="Q1209">Профильные_системы[[#This Row],[РРЦ Без НДС]]-Профильные_системы[[#This Row],[РРЦ Без НДС]]*$U$1</f>
        <v>#VALUE!</v>
      </c>
      <c r="R1209" t="e">
        <f t="array" ref="R1209">Профильные_системы[[#This Row],[РРЦ с НДС]]-Профильные_системы[[#This Row],[РРЦ с НДС]]*$U$1</f>
        <v>#VALUE!</v>
      </c>
      <c r="S1209" s="1" t="e">
        <f t="array" ref="S1209">Профильные_системы[[#This Row],["0" НДС]]-Профильные_системы[[#This Row],["0" НДС]]*$U$1</f>
        <v>#VALUE!</v>
      </c>
    </row>
    <row r="1210" spans="11:19" x14ac:dyDescent="0.25">
      <c r="K1210" s="364" t="e">
        <f t="array" ref="K1210">Профильные_системы[[#This Row],[РРЦ Без НДС]]-Профильные_системы[[#This Row],[РРЦ Без НДС]]*$N$1</f>
        <v>#VALUE!</v>
      </c>
      <c r="L1210" s="364" t="e">
        <f t="array" ref="L1210">Профильные_системы[[#This Row],[РРЦ с НДС]]-Профильные_системы[[#This Row],[РРЦ с НДС]]*$N$1</f>
        <v>#VALUE!</v>
      </c>
      <c r="M1210" s="364" t="e">
        <f t="array" ref="M1210">Профильные_системы[[#This Row],["0" НДС]]-Профильные_системы[[#This Row],["0" НДС]]*$N$1</f>
        <v>#VALUE!</v>
      </c>
      <c r="Q1210" t="e">
        <f t="array" ref="Q1210">Профильные_системы[[#This Row],[РРЦ Без НДС]]-Профильные_системы[[#This Row],[РРЦ Без НДС]]*$U$1</f>
        <v>#VALUE!</v>
      </c>
      <c r="R1210" t="e">
        <f t="array" ref="R1210">Профильные_системы[[#This Row],[РРЦ с НДС]]-Профильные_системы[[#This Row],[РРЦ с НДС]]*$U$1</f>
        <v>#VALUE!</v>
      </c>
      <c r="S1210" s="1" t="e">
        <f t="array" ref="S1210">Профильные_системы[[#This Row],["0" НДС]]-Профильные_системы[[#This Row],["0" НДС]]*$U$1</f>
        <v>#VALUE!</v>
      </c>
    </row>
    <row r="1211" spans="11:19" x14ac:dyDescent="0.25">
      <c r="K1211" s="364" t="e">
        <f t="array" ref="K1211">Профильные_системы[[#This Row],[РРЦ Без НДС]]-Профильные_системы[[#This Row],[РРЦ Без НДС]]*$N$1</f>
        <v>#VALUE!</v>
      </c>
      <c r="L1211" s="364" t="e">
        <f t="array" ref="L1211">Профильные_системы[[#This Row],[РРЦ с НДС]]-Профильные_системы[[#This Row],[РРЦ с НДС]]*$N$1</f>
        <v>#VALUE!</v>
      </c>
      <c r="M1211" s="364" t="e">
        <f t="array" ref="M1211">Профильные_системы[[#This Row],["0" НДС]]-Профильные_системы[[#This Row],["0" НДС]]*$N$1</f>
        <v>#VALUE!</v>
      </c>
      <c r="Q1211" t="e">
        <f t="array" ref="Q1211">Профильные_системы[[#This Row],[РРЦ Без НДС]]-Профильные_системы[[#This Row],[РРЦ Без НДС]]*$U$1</f>
        <v>#VALUE!</v>
      </c>
      <c r="R1211" t="e">
        <f t="array" ref="R1211">Профильные_системы[[#This Row],[РРЦ с НДС]]-Профильные_системы[[#This Row],[РРЦ с НДС]]*$U$1</f>
        <v>#VALUE!</v>
      </c>
      <c r="S1211" s="1" t="e">
        <f t="array" ref="S1211">Профильные_системы[[#This Row],["0" НДС]]-Профильные_системы[[#This Row],["0" НДС]]*$U$1</f>
        <v>#VALUE!</v>
      </c>
    </row>
    <row r="1212" spans="11:19" x14ac:dyDescent="0.25">
      <c r="K1212" s="364" t="e">
        <f t="array" ref="K1212">Профильные_системы[[#This Row],[РРЦ Без НДС]]-Профильные_системы[[#This Row],[РРЦ Без НДС]]*$N$1</f>
        <v>#VALUE!</v>
      </c>
      <c r="L1212" s="364" t="e">
        <f t="array" ref="L1212">Профильные_системы[[#This Row],[РРЦ с НДС]]-Профильные_системы[[#This Row],[РРЦ с НДС]]*$N$1</f>
        <v>#VALUE!</v>
      </c>
      <c r="M1212" s="364" t="e">
        <f t="array" ref="M1212">Профильные_системы[[#This Row],["0" НДС]]-Профильные_системы[[#This Row],["0" НДС]]*$N$1</f>
        <v>#VALUE!</v>
      </c>
      <c r="Q1212" t="e">
        <f t="array" ref="Q1212">Профильные_системы[[#This Row],[РРЦ Без НДС]]-Профильные_системы[[#This Row],[РРЦ Без НДС]]*$U$1</f>
        <v>#VALUE!</v>
      </c>
      <c r="R1212" t="e">
        <f t="array" ref="R1212">Профильные_системы[[#This Row],[РРЦ с НДС]]-Профильные_системы[[#This Row],[РРЦ с НДС]]*$U$1</f>
        <v>#VALUE!</v>
      </c>
      <c r="S1212" s="1" t="e">
        <f t="array" ref="S1212">Профильные_системы[[#This Row],["0" НДС]]-Профильные_системы[[#This Row],["0" НДС]]*$U$1</f>
        <v>#VALUE!</v>
      </c>
    </row>
    <row r="1213" spans="11:19" x14ac:dyDescent="0.25">
      <c r="K1213" s="364" t="e">
        <f t="array" ref="K1213">Профильные_системы[[#This Row],[РРЦ Без НДС]]-Профильные_системы[[#This Row],[РРЦ Без НДС]]*$N$1</f>
        <v>#VALUE!</v>
      </c>
      <c r="L1213" s="364" t="e">
        <f t="array" ref="L1213">Профильные_системы[[#This Row],[РРЦ с НДС]]-Профильные_системы[[#This Row],[РРЦ с НДС]]*$N$1</f>
        <v>#VALUE!</v>
      </c>
      <c r="M1213" s="364" t="e">
        <f t="array" ref="M1213">Профильные_системы[[#This Row],["0" НДС]]-Профильные_системы[[#This Row],["0" НДС]]*$N$1</f>
        <v>#VALUE!</v>
      </c>
      <c r="Q1213" t="e">
        <f t="array" ref="Q1213">Профильные_системы[[#This Row],[РРЦ Без НДС]]-Профильные_системы[[#This Row],[РРЦ Без НДС]]*$U$1</f>
        <v>#VALUE!</v>
      </c>
      <c r="R1213" t="e">
        <f t="array" ref="R1213">Профильные_системы[[#This Row],[РРЦ с НДС]]-Профильные_системы[[#This Row],[РРЦ с НДС]]*$U$1</f>
        <v>#VALUE!</v>
      </c>
      <c r="S1213" s="1" t="e">
        <f t="array" ref="S1213">Профильные_системы[[#This Row],["0" НДС]]-Профильные_системы[[#This Row],["0" НДС]]*$U$1</f>
        <v>#VALUE!</v>
      </c>
    </row>
    <row r="1214" spans="11:19" x14ac:dyDescent="0.25">
      <c r="K1214" s="364" t="e">
        <f t="array" ref="K1214">Профильные_системы[[#This Row],[РРЦ Без НДС]]-Профильные_системы[[#This Row],[РРЦ Без НДС]]*$N$1</f>
        <v>#VALUE!</v>
      </c>
      <c r="L1214" s="364" t="e">
        <f t="array" ref="L1214">Профильные_системы[[#This Row],[РРЦ с НДС]]-Профильные_системы[[#This Row],[РРЦ с НДС]]*$N$1</f>
        <v>#VALUE!</v>
      </c>
      <c r="M1214" s="364" t="e">
        <f t="array" ref="M1214">Профильные_системы[[#This Row],["0" НДС]]-Профильные_системы[[#This Row],["0" НДС]]*$N$1</f>
        <v>#VALUE!</v>
      </c>
      <c r="Q1214" t="e">
        <f t="array" ref="Q1214">Профильные_системы[[#This Row],[РРЦ Без НДС]]-Профильные_системы[[#This Row],[РРЦ Без НДС]]*$U$1</f>
        <v>#VALUE!</v>
      </c>
      <c r="R1214" t="e">
        <f t="array" ref="R1214">Профильные_системы[[#This Row],[РРЦ с НДС]]-Профильные_системы[[#This Row],[РРЦ с НДС]]*$U$1</f>
        <v>#VALUE!</v>
      </c>
      <c r="S1214" s="1" t="e">
        <f t="array" ref="S1214">Профильные_системы[[#This Row],["0" НДС]]-Профильные_системы[[#This Row],["0" НДС]]*$U$1</f>
        <v>#VALUE!</v>
      </c>
    </row>
    <row r="1215" spans="11:19" x14ac:dyDescent="0.25">
      <c r="K1215" s="364" t="e">
        <f t="array" ref="K1215">Профильные_системы[[#This Row],[РРЦ Без НДС]]-Профильные_системы[[#This Row],[РРЦ Без НДС]]*$N$1</f>
        <v>#VALUE!</v>
      </c>
      <c r="L1215" s="364" t="e">
        <f t="array" ref="L1215">Профильные_системы[[#This Row],[РРЦ с НДС]]-Профильные_системы[[#This Row],[РРЦ с НДС]]*$N$1</f>
        <v>#VALUE!</v>
      </c>
      <c r="M1215" s="364" t="e">
        <f t="array" ref="M1215">Профильные_системы[[#This Row],["0" НДС]]-Профильные_системы[[#This Row],["0" НДС]]*$N$1</f>
        <v>#VALUE!</v>
      </c>
      <c r="Q1215" t="e">
        <f t="array" ref="Q1215">Профильные_системы[[#This Row],[РРЦ Без НДС]]-Профильные_системы[[#This Row],[РРЦ Без НДС]]*$U$1</f>
        <v>#VALUE!</v>
      </c>
      <c r="R1215" t="e">
        <f t="array" ref="R1215">Профильные_системы[[#This Row],[РРЦ с НДС]]-Профильные_системы[[#This Row],[РРЦ с НДС]]*$U$1</f>
        <v>#VALUE!</v>
      </c>
      <c r="S1215" s="1" t="e">
        <f t="array" ref="S1215">Профильные_системы[[#This Row],["0" НДС]]-Профильные_системы[[#This Row],["0" НДС]]*$U$1</f>
        <v>#VALUE!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9"/>
  </sheetPr>
  <dimension ref="A1:G461"/>
  <sheetViews>
    <sheetView topLeftCell="A336" workbookViewId="0">
      <selection sqref="A1:F355"/>
    </sheetView>
  </sheetViews>
  <sheetFormatPr defaultRowHeight="15" x14ac:dyDescent="0.25"/>
  <cols>
    <col min="1" max="1" width="68" bestFit="1" customWidth="1"/>
    <col min="2" max="2" width="17.42578125" bestFit="1" customWidth="1"/>
    <col min="3" max="3" width="9.28515625" bestFit="1" customWidth="1"/>
    <col min="4" max="4" width="24.5703125" bestFit="1" customWidth="1"/>
    <col min="5" max="5" width="14.85546875" bestFit="1" customWidth="1"/>
    <col min="6" max="6" width="12.5703125" bestFit="1" customWidth="1"/>
    <col min="7" max="7" width="9" bestFit="1" customWidth="1"/>
  </cols>
  <sheetData>
    <row r="1" spans="1:7" x14ac:dyDescent="0.25">
      <c r="A1" t="s">
        <v>461</v>
      </c>
      <c r="B1" t="s">
        <v>0</v>
      </c>
      <c r="C1" t="s">
        <v>963</v>
      </c>
      <c r="D1" t="s">
        <v>1</v>
      </c>
      <c r="E1" t="s">
        <v>1111</v>
      </c>
      <c r="F1" t="s">
        <v>1112</v>
      </c>
      <c r="G1" t="s">
        <v>1729</v>
      </c>
    </row>
    <row r="2" spans="1:7" x14ac:dyDescent="0.25">
      <c r="A2" s="1" t="s">
        <v>1247</v>
      </c>
      <c r="B2" s="1" t="s">
        <v>964</v>
      </c>
      <c r="C2" s="1" t="s">
        <v>965</v>
      </c>
      <c r="D2" s="1" t="s">
        <v>1248</v>
      </c>
      <c r="E2" s="1">
        <v>818.94</v>
      </c>
      <c r="F2" s="1">
        <v>859.88400000000001</v>
      </c>
      <c r="G2">
        <v>716.57</v>
      </c>
    </row>
    <row r="3" spans="1:7" x14ac:dyDescent="0.25">
      <c r="A3" s="1" t="s">
        <v>872</v>
      </c>
      <c r="B3" s="1" t="s">
        <v>964</v>
      </c>
      <c r="C3" s="1" t="s">
        <v>965</v>
      </c>
      <c r="D3" s="1" t="s">
        <v>875</v>
      </c>
      <c r="E3" s="1">
        <v>942.66</v>
      </c>
      <c r="F3" s="1">
        <v>989.79600000000005</v>
      </c>
      <c r="G3">
        <v>824.83</v>
      </c>
    </row>
    <row r="4" spans="1:7" x14ac:dyDescent="0.25">
      <c r="A4" s="1" t="s">
        <v>876</v>
      </c>
      <c r="B4" s="1" t="s">
        <v>964</v>
      </c>
      <c r="C4" s="1" t="s">
        <v>965</v>
      </c>
      <c r="D4" s="1" t="s">
        <v>877</v>
      </c>
      <c r="E4" s="1">
        <v>1497.06</v>
      </c>
      <c r="F4" s="1">
        <v>1571.9160000000002</v>
      </c>
      <c r="G4">
        <v>1309.93</v>
      </c>
    </row>
    <row r="5" spans="1:7" x14ac:dyDescent="0.25">
      <c r="A5" s="1" t="s">
        <v>868</v>
      </c>
      <c r="B5" s="1" t="s">
        <v>964</v>
      </c>
      <c r="C5" s="1" t="s">
        <v>965</v>
      </c>
      <c r="D5" s="1" t="s">
        <v>871</v>
      </c>
      <c r="E5" s="1">
        <v>2613.04</v>
      </c>
      <c r="F5" s="1">
        <v>2743.692</v>
      </c>
      <c r="G5">
        <v>2286.41</v>
      </c>
    </row>
    <row r="6" spans="1:7" x14ac:dyDescent="0.25">
      <c r="A6" s="1" t="s">
        <v>1249</v>
      </c>
      <c r="B6" s="1" t="s">
        <v>964</v>
      </c>
      <c r="C6" s="1" t="s">
        <v>965</v>
      </c>
      <c r="D6" s="1" t="s">
        <v>1250</v>
      </c>
      <c r="E6" s="1">
        <v>948.55</v>
      </c>
      <c r="F6" s="1">
        <v>995.976</v>
      </c>
      <c r="G6">
        <v>829.98</v>
      </c>
    </row>
    <row r="7" spans="1:7" x14ac:dyDescent="0.25">
      <c r="A7" s="1" t="s">
        <v>885</v>
      </c>
      <c r="B7" s="1" t="s">
        <v>964</v>
      </c>
      <c r="C7" s="1" t="s">
        <v>965</v>
      </c>
      <c r="D7" s="1" t="s">
        <v>886</v>
      </c>
      <c r="E7" s="1">
        <v>1060.49</v>
      </c>
      <c r="F7" s="1">
        <v>1113.5160000000001</v>
      </c>
      <c r="G7">
        <v>927.93</v>
      </c>
    </row>
    <row r="8" spans="1:7" x14ac:dyDescent="0.25">
      <c r="A8" s="1" t="s">
        <v>889</v>
      </c>
      <c r="B8" s="1" t="s">
        <v>964</v>
      </c>
      <c r="C8" s="1" t="s">
        <v>965</v>
      </c>
      <c r="D8" s="1" t="s">
        <v>891</v>
      </c>
      <c r="E8" s="1">
        <v>1224.8599999999999</v>
      </c>
      <c r="F8" s="1">
        <v>1286.0999999999999</v>
      </c>
      <c r="G8">
        <v>1071.75</v>
      </c>
    </row>
    <row r="9" spans="1:7" x14ac:dyDescent="0.25">
      <c r="A9" s="1" t="s">
        <v>893</v>
      </c>
      <c r="B9" s="1" t="s">
        <v>964</v>
      </c>
      <c r="C9" s="1" t="s">
        <v>965</v>
      </c>
      <c r="D9" s="1" t="s">
        <v>895</v>
      </c>
      <c r="E9" s="1">
        <v>1633.15</v>
      </c>
      <c r="F9" s="1">
        <v>1714.8119999999999</v>
      </c>
      <c r="G9">
        <v>1429.01</v>
      </c>
    </row>
    <row r="10" spans="1:7" x14ac:dyDescent="0.25">
      <c r="A10" s="1" t="s">
        <v>881</v>
      </c>
      <c r="B10" s="1" t="s">
        <v>964</v>
      </c>
      <c r="C10" s="1" t="s">
        <v>965</v>
      </c>
      <c r="D10" s="1" t="s">
        <v>883</v>
      </c>
      <c r="E10" s="1">
        <v>3417.13</v>
      </c>
      <c r="F10" s="1">
        <v>3587.9879999999998</v>
      </c>
      <c r="G10">
        <v>2989.99</v>
      </c>
    </row>
    <row r="11" spans="1:7" x14ac:dyDescent="0.25">
      <c r="A11" s="1" t="s">
        <v>897</v>
      </c>
      <c r="B11" s="1" t="s">
        <v>964</v>
      </c>
      <c r="C11" s="1" t="s">
        <v>965</v>
      </c>
      <c r="D11" s="1" t="s">
        <v>898</v>
      </c>
      <c r="E11" s="1">
        <v>3719.96</v>
      </c>
      <c r="F11" s="1">
        <v>3905.9639999999999</v>
      </c>
      <c r="G11">
        <v>3254.97</v>
      </c>
    </row>
    <row r="12" spans="1:7" x14ac:dyDescent="0.25">
      <c r="A12" s="1" t="s">
        <v>901</v>
      </c>
      <c r="B12" s="1" t="s">
        <v>964</v>
      </c>
      <c r="C12" s="1" t="s">
        <v>965</v>
      </c>
      <c r="D12" s="1" t="s">
        <v>902</v>
      </c>
      <c r="E12" s="1">
        <v>1401.8</v>
      </c>
      <c r="F12" s="1">
        <v>1471.896</v>
      </c>
      <c r="G12">
        <v>1226.58</v>
      </c>
    </row>
    <row r="13" spans="1:7" x14ac:dyDescent="0.25">
      <c r="A13" s="1" t="s">
        <v>773</v>
      </c>
      <c r="B13" s="1" t="s">
        <v>964</v>
      </c>
      <c r="C13" s="1" t="s">
        <v>965</v>
      </c>
      <c r="D13" s="1" t="s">
        <v>776</v>
      </c>
      <c r="E13" s="1">
        <v>346.42</v>
      </c>
      <c r="F13" s="1">
        <v>363.74400000000003</v>
      </c>
      <c r="G13">
        <v>303.12</v>
      </c>
    </row>
    <row r="14" spans="1:7" x14ac:dyDescent="0.25">
      <c r="A14" s="1" t="s">
        <v>777</v>
      </c>
      <c r="B14" s="1" t="s">
        <v>964</v>
      </c>
      <c r="C14" s="1" t="s">
        <v>965</v>
      </c>
      <c r="D14" s="1" t="s">
        <v>778</v>
      </c>
      <c r="E14" s="1">
        <v>374.7</v>
      </c>
      <c r="F14" s="1">
        <v>393.43200000000002</v>
      </c>
      <c r="G14">
        <v>327.86</v>
      </c>
    </row>
    <row r="15" spans="1:7" x14ac:dyDescent="0.25">
      <c r="A15" s="1" t="s">
        <v>781</v>
      </c>
      <c r="B15" s="1" t="s">
        <v>964</v>
      </c>
      <c r="C15" s="1" t="s">
        <v>965</v>
      </c>
      <c r="D15" s="1" t="s">
        <v>1710</v>
      </c>
      <c r="E15" s="1">
        <v>476.34</v>
      </c>
      <c r="F15" s="1">
        <v>500.16</v>
      </c>
      <c r="G15">
        <v>416.8</v>
      </c>
    </row>
    <row r="16" spans="1:7" x14ac:dyDescent="0.25">
      <c r="A16" s="1" t="s">
        <v>708</v>
      </c>
      <c r="B16" s="1" t="s">
        <v>964</v>
      </c>
      <c r="C16" s="1" t="s">
        <v>966</v>
      </c>
      <c r="D16" s="1" t="s">
        <v>711</v>
      </c>
      <c r="E16" s="1">
        <v>197.3</v>
      </c>
      <c r="F16" s="1">
        <v>207.16800000000001</v>
      </c>
      <c r="G16">
        <v>172.64</v>
      </c>
    </row>
    <row r="17" spans="1:7" x14ac:dyDescent="0.25">
      <c r="A17" s="1" t="s">
        <v>712</v>
      </c>
      <c r="B17" s="1" t="s">
        <v>964</v>
      </c>
      <c r="C17" s="1" t="s">
        <v>966</v>
      </c>
      <c r="D17" s="1" t="s">
        <v>713</v>
      </c>
      <c r="E17" s="1">
        <v>259.57</v>
      </c>
      <c r="F17" s="1">
        <v>272.54399999999998</v>
      </c>
      <c r="G17">
        <v>227.12</v>
      </c>
    </row>
    <row r="18" spans="1:7" x14ac:dyDescent="0.25">
      <c r="A18" s="1" t="s">
        <v>716</v>
      </c>
      <c r="B18" s="1" t="s">
        <v>964</v>
      </c>
      <c r="C18" s="1" t="s">
        <v>966</v>
      </c>
      <c r="D18" s="1" t="s">
        <v>717</v>
      </c>
      <c r="E18" s="1">
        <v>311.48</v>
      </c>
      <c r="F18" s="1">
        <v>327.06</v>
      </c>
      <c r="G18">
        <v>272.55</v>
      </c>
    </row>
    <row r="19" spans="1:7" x14ac:dyDescent="0.25">
      <c r="A19" s="1" t="s">
        <v>720</v>
      </c>
      <c r="B19" s="1" t="s">
        <v>964</v>
      </c>
      <c r="C19" s="1" t="s">
        <v>966</v>
      </c>
      <c r="D19" s="1" t="s">
        <v>721</v>
      </c>
      <c r="E19" s="1">
        <v>255.28</v>
      </c>
      <c r="F19" s="1">
        <v>268.04399999999998</v>
      </c>
      <c r="G19">
        <v>223.37</v>
      </c>
    </row>
    <row r="20" spans="1:7" x14ac:dyDescent="0.25">
      <c r="A20" s="1" t="s">
        <v>724</v>
      </c>
      <c r="B20" s="1" t="s">
        <v>964</v>
      </c>
      <c r="C20" s="1" t="s">
        <v>966</v>
      </c>
      <c r="D20" s="1" t="s">
        <v>727</v>
      </c>
      <c r="E20" s="1">
        <v>306.06</v>
      </c>
      <c r="F20" s="1">
        <v>321.36</v>
      </c>
      <c r="G20">
        <v>267.8</v>
      </c>
    </row>
    <row r="21" spans="1:7" x14ac:dyDescent="0.25">
      <c r="A21" s="1" t="s">
        <v>728</v>
      </c>
      <c r="B21" s="1" t="s">
        <v>964</v>
      </c>
      <c r="C21" s="1" t="s">
        <v>966</v>
      </c>
      <c r="D21" s="1" t="s">
        <v>729</v>
      </c>
      <c r="E21" s="1">
        <v>386.07</v>
      </c>
      <c r="F21" s="1">
        <v>405.37200000000001</v>
      </c>
      <c r="G21">
        <v>337.81</v>
      </c>
    </row>
    <row r="22" spans="1:7" x14ac:dyDescent="0.25">
      <c r="A22" s="1" t="s">
        <v>1251</v>
      </c>
      <c r="B22" s="1" t="s">
        <v>964</v>
      </c>
      <c r="C22" s="1" t="s">
        <v>965</v>
      </c>
      <c r="D22" s="1" t="s">
        <v>1252</v>
      </c>
      <c r="E22" s="1">
        <v>1048.7</v>
      </c>
      <c r="F22" s="1">
        <v>1101.1320000000001</v>
      </c>
      <c r="G22">
        <v>917.61</v>
      </c>
    </row>
    <row r="23" spans="1:7" x14ac:dyDescent="0.25">
      <c r="A23" s="1" t="s">
        <v>908</v>
      </c>
      <c r="B23" s="1" t="s">
        <v>964</v>
      </c>
      <c r="C23" s="1" t="s">
        <v>965</v>
      </c>
      <c r="D23" s="1" t="s">
        <v>1406</v>
      </c>
      <c r="E23" s="1">
        <v>1687.59</v>
      </c>
      <c r="F23" s="1">
        <v>1771.9680000000001</v>
      </c>
      <c r="G23">
        <v>1476.64</v>
      </c>
    </row>
    <row r="24" spans="1:7" x14ac:dyDescent="0.25">
      <c r="A24" s="1" t="s">
        <v>1253</v>
      </c>
      <c r="B24" s="1" t="s">
        <v>964</v>
      </c>
      <c r="C24" s="1" t="s">
        <v>965</v>
      </c>
      <c r="D24" s="1" t="s">
        <v>1254</v>
      </c>
      <c r="E24" s="1">
        <v>1166.54</v>
      </c>
      <c r="F24" s="1">
        <v>1224.864</v>
      </c>
      <c r="G24">
        <v>1020.72</v>
      </c>
    </row>
    <row r="25" spans="1:7" x14ac:dyDescent="0.25">
      <c r="A25" s="1" t="s">
        <v>910</v>
      </c>
      <c r="B25" s="1" t="s">
        <v>964</v>
      </c>
      <c r="C25" s="1" t="s">
        <v>965</v>
      </c>
      <c r="D25" s="1" t="s">
        <v>1407</v>
      </c>
      <c r="E25" s="1">
        <v>1592.32</v>
      </c>
      <c r="F25" s="1">
        <v>1671.9359999999999</v>
      </c>
      <c r="G25">
        <v>1393.28</v>
      </c>
    </row>
    <row r="26" spans="1:7" x14ac:dyDescent="0.25">
      <c r="A26" s="1" t="s">
        <v>912</v>
      </c>
      <c r="B26" s="1" t="s">
        <v>964</v>
      </c>
      <c r="C26" s="1" t="s">
        <v>965</v>
      </c>
      <c r="D26" s="1" t="s">
        <v>1408</v>
      </c>
      <c r="E26" s="1">
        <v>2014.22</v>
      </c>
      <c r="F26" s="1">
        <v>2114.9279999999999</v>
      </c>
      <c r="G26">
        <v>1762.44</v>
      </c>
    </row>
    <row r="27" spans="1:7" x14ac:dyDescent="0.25">
      <c r="A27" s="1" t="s">
        <v>914</v>
      </c>
      <c r="B27" s="1" t="s">
        <v>987</v>
      </c>
      <c r="C27" s="1" t="s">
        <v>966</v>
      </c>
      <c r="D27" s="1" t="s">
        <v>917</v>
      </c>
      <c r="E27" s="1">
        <v>1364.92</v>
      </c>
      <c r="F27" s="1">
        <v>1433.172</v>
      </c>
      <c r="G27">
        <v>1194.31</v>
      </c>
    </row>
    <row r="28" spans="1:7" x14ac:dyDescent="0.25">
      <c r="A28" s="1" t="s">
        <v>918</v>
      </c>
      <c r="B28" s="1" t="s">
        <v>987</v>
      </c>
      <c r="C28" s="1" t="s">
        <v>966</v>
      </c>
      <c r="D28" s="1" t="s">
        <v>919</v>
      </c>
      <c r="E28" s="1">
        <v>1531.09</v>
      </c>
      <c r="F28" s="1">
        <v>1607.64</v>
      </c>
      <c r="G28">
        <v>1339.7</v>
      </c>
    </row>
    <row r="29" spans="1:7" x14ac:dyDescent="0.25">
      <c r="A29" s="1" t="s">
        <v>808</v>
      </c>
      <c r="B29" s="1" t="s">
        <v>964</v>
      </c>
      <c r="C29" s="1" t="s">
        <v>965</v>
      </c>
      <c r="D29" s="1" t="s">
        <v>809</v>
      </c>
      <c r="E29" s="1">
        <v>680.48</v>
      </c>
      <c r="F29" s="1">
        <v>714.50399999999991</v>
      </c>
      <c r="G29">
        <v>595.41999999999996</v>
      </c>
    </row>
    <row r="30" spans="1:7" x14ac:dyDescent="0.25">
      <c r="A30" s="1" t="s">
        <v>812</v>
      </c>
      <c r="B30" s="1" t="s">
        <v>964</v>
      </c>
      <c r="C30" s="1" t="s">
        <v>965</v>
      </c>
      <c r="D30" s="1" t="s">
        <v>814</v>
      </c>
      <c r="E30" s="1">
        <v>1224.8599999999999</v>
      </c>
      <c r="F30" s="1">
        <v>1286.0999999999999</v>
      </c>
      <c r="G30">
        <v>1071.75</v>
      </c>
    </row>
    <row r="31" spans="1:7" x14ac:dyDescent="0.25">
      <c r="A31" s="1" t="s">
        <v>705</v>
      </c>
      <c r="B31" s="1" t="s">
        <v>964</v>
      </c>
      <c r="C31" s="1" t="s">
        <v>966</v>
      </c>
      <c r="D31" s="1" t="s">
        <v>707</v>
      </c>
      <c r="E31" s="1">
        <v>107.98</v>
      </c>
      <c r="F31" s="1">
        <v>113.376</v>
      </c>
      <c r="G31">
        <v>94.48</v>
      </c>
    </row>
    <row r="32" spans="1:7" x14ac:dyDescent="0.25">
      <c r="A32" s="1" t="s">
        <v>804</v>
      </c>
      <c r="B32" s="1" t="s">
        <v>964</v>
      </c>
      <c r="C32" s="1" t="s">
        <v>965</v>
      </c>
      <c r="D32" s="1" t="s">
        <v>806</v>
      </c>
      <c r="E32" s="1">
        <v>854.29</v>
      </c>
      <c r="F32" s="1">
        <v>897</v>
      </c>
      <c r="G32">
        <v>747.5</v>
      </c>
    </row>
    <row r="33" spans="1:7" x14ac:dyDescent="0.25">
      <c r="A33" s="1" t="s">
        <v>807</v>
      </c>
      <c r="B33" s="1" t="s">
        <v>964</v>
      </c>
      <c r="C33" s="1" t="s">
        <v>965</v>
      </c>
      <c r="D33" s="1" t="s">
        <v>1409</v>
      </c>
      <c r="E33" s="1">
        <v>1608.41</v>
      </c>
      <c r="F33" s="1">
        <v>1688.8320000000001</v>
      </c>
      <c r="G33">
        <v>1407.36</v>
      </c>
    </row>
    <row r="34" spans="1:7" x14ac:dyDescent="0.25">
      <c r="A34" s="1" t="s">
        <v>1540</v>
      </c>
      <c r="B34" s="1" t="s">
        <v>964</v>
      </c>
      <c r="C34" s="1" t="s">
        <v>965</v>
      </c>
      <c r="D34" s="1" t="s">
        <v>1542</v>
      </c>
      <c r="E34" s="1">
        <v>573.09</v>
      </c>
      <c r="F34" s="1">
        <v>601.74</v>
      </c>
      <c r="G34">
        <v>501.45</v>
      </c>
    </row>
    <row r="35" spans="1:7" x14ac:dyDescent="0.25">
      <c r="A35" s="1" t="s">
        <v>1539</v>
      </c>
      <c r="B35" s="1" t="s">
        <v>964</v>
      </c>
      <c r="C35" s="1" t="s">
        <v>965</v>
      </c>
      <c r="D35" s="1" t="s">
        <v>1543</v>
      </c>
      <c r="E35" s="1">
        <v>858.03</v>
      </c>
      <c r="F35" s="1">
        <v>900.93600000000004</v>
      </c>
      <c r="G35">
        <v>750.78</v>
      </c>
    </row>
    <row r="36" spans="1:7" x14ac:dyDescent="0.25">
      <c r="A36" s="1" t="s">
        <v>1538</v>
      </c>
      <c r="B36" s="1" t="s">
        <v>964</v>
      </c>
      <c r="C36" s="1" t="s">
        <v>965</v>
      </c>
      <c r="D36" s="1" t="s">
        <v>1544</v>
      </c>
      <c r="E36" s="1">
        <v>1049.78</v>
      </c>
      <c r="F36" s="1">
        <v>1102.2719999999999</v>
      </c>
      <c r="G36">
        <v>918.56</v>
      </c>
    </row>
    <row r="37" spans="1:7" x14ac:dyDescent="0.25">
      <c r="A37" s="1" t="s">
        <v>1541</v>
      </c>
      <c r="B37" s="1" t="s">
        <v>964</v>
      </c>
      <c r="C37" s="1" t="s">
        <v>965</v>
      </c>
      <c r="D37" s="1" t="s">
        <v>1545</v>
      </c>
      <c r="E37" s="1">
        <v>267.8</v>
      </c>
      <c r="F37" s="1">
        <v>281.19600000000003</v>
      </c>
      <c r="G37">
        <v>234.33</v>
      </c>
    </row>
    <row r="38" spans="1:7" x14ac:dyDescent="0.25">
      <c r="A38" s="1" t="s">
        <v>1535</v>
      </c>
      <c r="B38" s="1" t="s">
        <v>964</v>
      </c>
      <c r="C38" s="1" t="s">
        <v>965</v>
      </c>
      <c r="D38" s="1" t="s">
        <v>1536</v>
      </c>
      <c r="E38" s="1">
        <v>598.82000000000005</v>
      </c>
      <c r="F38" s="1">
        <v>628.76400000000001</v>
      </c>
      <c r="G38">
        <v>523.97</v>
      </c>
    </row>
    <row r="39" spans="1:7" x14ac:dyDescent="0.25">
      <c r="A39" s="1" t="s">
        <v>941</v>
      </c>
      <c r="B39" s="1" t="s">
        <v>964</v>
      </c>
      <c r="C39" s="1" t="s">
        <v>965</v>
      </c>
      <c r="D39" s="1" t="s">
        <v>943</v>
      </c>
      <c r="E39" s="1">
        <v>1020.73</v>
      </c>
      <c r="F39" s="1">
        <v>1071.768</v>
      </c>
      <c r="G39">
        <v>893.14</v>
      </c>
    </row>
    <row r="40" spans="1:7" x14ac:dyDescent="0.25">
      <c r="A40" s="1" t="s">
        <v>945</v>
      </c>
      <c r="B40" s="1" t="s">
        <v>964</v>
      </c>
      <c r="C40" s="1" t="s">
        <v>965</v>
      </c>
      <c r="D40" s="1" t="s">
        <v>947</v>
      </c>
      <c r="E40" s="1">
        <v>1649.65</v>
      </c>
      <c r="F40" s="1">
        <v>1732.1280000000002</v>
      </c>
      <c r="G40">
        <v>1443.44</v>
      </c>
    </row>
    <row r="41" spans="1:7" x14ac:dyDescent="0.25">
      <c r="A41" s="1" t="s">
        <v>2191</v>
      </c>
      <c r="B41" s="1" t="s">
        <v>964</v>
      </c>
      <c r="C41" s="1" t="s">
        <v>965</v>
      </c>
      <c r="D41" s="1" t="s">
        <v>2192</v>
      </c>
      <c r="E41" s="1">
        <v>918</v>
      </c>
      <c r="F41" s="1">
        <v>963.9</v>
      </c>
      <c r="G41">
        <v>803.25</v>
      </c>
    </row>
    <row r="42" spans="1:7" x14ac:dyDescent="0.25">
      <c r="A42" s="1" t="s">
        <v>2193</v>
      </c>
      <c r="B42" s="1" t="s">
        <v>964</v>
      </c>
      <c r="C42" s="1" t="s">
        <v>965</v>
      </c>
      <c r="D42" s="1" t="s">
        <v>2194</v>
      </c>
      <c r="E42" s="1">
        <v>1389</v>
      </c>
      <c r="F42" s="1">
        <v>1458.4559999999999</v>
      </c>
      <c r="G42">
        <v>1215.3800000000001</v>
      </c>
    </row>
    <row r="43" spans="1:7" x14ac:dyDescent="0.25">
      <c r="A43" s="1" t="s">
        <v>2195</v>
      </c>
      <c r="B43" s="1" t="s">
        <v>964</v>
      </c>
      <c r="C43" s="1" t="s">
        <v>1591</v>
      </c>
      <c r="D43" s="1" t="s">
        <v>2196</v>
      </c>
      <c r="E43" s="1">
        <v>216.64</v>
      </c>
      <c r="F43" s="1">
        <v>227.47200000000001</v>
      </c>
      <c r="G43">
        <v>189.56</v>
      </c>
    </row>
    <row r="44" spans="1:7" x14ac:dyDescent="0.25">
      <c r="A44" s="1" t="s">
        <v>2197</v>
      </c>
      <c r="B44" s="1" t="s">
        <v>964</v>
      </c>
      <c r="C44" s="1" t="s">
        <v>1591</v>
      </c>
      <c r="D44" s="1" t="s">
        <v>2198</v>
      </c>
      <c r="E44" s="1">
        <v>250.33</v>
      </c>
      <c r="F44" s="1">
        <v>262.84800000000001</v>
      </c>
      <c r="G44">
        <v>219.04</v>
      </c>
    </row>
    <row r="45" spans="1:7" x14ac:dyDescent="0.25">
      <c r="A45" s="1" t="s">
        <v>803</v>
      </c>
      <c r="B45" s="1" t="s">
        <v>964</v>
      </c>
      <c r="C45" s="1" t="s">
        <v>1591</v>
      </c>
      <c r="D45" s="1" t="s">
        <v>1592</v>
      </c>
      <c r="E45" s="1">
        <v>721.26</v>
      </c>
      <c r="F45" s="1">
        <v>757.32</v>
      </c>
      <c r="G45">
        <v>631.1</v>
      </c>
    </row>
    <row r="46" spans="1:7" x14ac:dyDescent="0.25">
      <c r="A46" s="1" t="s">
        <v>762</v>
      </c>
      <c r="B46" s="1" t="s">
        <v>964</v>
      </c>
      <c r="C46" s="1" t="s">
        <v>965</v>
      </c>
      <c r="D46" s="1" t="s">
        <v>763</v>
      </c>
      <c r="E46" s="1">
        <v>123.85</v>
      </c>
      <c r="F46" s="1">
        <v>130.04400000000001</v>
      </c>
      <c r="G46">
        <v>108.37</v>
      </c>
    </row>
    <row r="47" spans="1:7" x14ac:dyDescent="0.25">
      <c r="A47" s="1" t="s">
        <v>698</v>
      </c>
      <c r="B47" s="1" t="s">
        <v>972</v>
      </c>
      <c r="C47" s="1" t="s">
        <v>966</v>
      </c>
      <c r="D47" s="1" t="s">
        <v>699</v>
      </c>
      <c r="E47" s="1">
        <v>1069.3499999999999</v>
      </c>
      <c r="F47" s="1">
        <v>1122.816</v>
      </c>
      <c r="G47">
        <v>935.68</v>
      </c>
    </row>
    <row r="48" spans="1:7" x14ac:dyDescent="0.25">
      <c r="A48" s="1" t="s">
        <v>700</v>
      </c>
      <c r="B48" s="1" t="s">
        <v>972</v>
      </c>
      <c r="C48" s="1" t="s">
        <v>966</v>
      </c>
      <c r="D48" s="1" t="s">
        <v>701</v>
      </c>
      <c r="E48" s="1">
        <v>1142.03</v>
      </c>
      <c r="F48" s="1">
        <v>1199.136</v>
      </c>
      <c r="G48">
        <v>999.28</v>
      </c>
    </row>
    <row r="49" spans="1:7" x14ac:dyDescent="0.25">
      <c r="A49" s="1" t="s">
        <v>922</v>
      </c>
      <c r="B49" s="1" t="s">
        <v>964</v>
      </c>
      <c r="C49" s="1" t="s">
        <v>966</v>
      </c>
      <c r="D49" s="1" t="s">
        <v>925</v>
      </c>
      <c r="E49" s="1">
        <v>882.49</v>
      </c>
      <c r="F49" s="1">
        <v>926.61599999999999</v>
      </c>
      <c r="G49">
        <v>772.18</v>
      </c>
    </row>
    <row r="50" spans="1:7" x14ac:dyDescent="0.25">
      <c r="A50" s="1" t="s">
        <v>702</v>
      </c>
      <c r="B50" s="1" t="s">
        <v>964</v>
      </c>
      <c r="C50" s="1" t="s">
        <v>966</v>
      </c>
      <c r="D50" s="1" t="s">
        <v>703</v>
      </c>
      <c r="E50" s="1">
        <v>2476.4299999999998</v>
      </c>
      <c r="F50" s="1">
        <v>2600.2560000000003</v>
      </c>
      <c r="G50">
        <v>2166.88</v>
      </c>
    </row>
    <row r="51" spans="1:7" x14ac:dyDescent="0.25">
      <c r="A51" s="1" t="s">
        <v>1255</v>
      </c>
      <c r="B51" s="1" t="s">
        <v>964</v>
      </c>
      <c r="C51" s="1" t="s">
        <v>966</v>
      </c>
      <c r="D51" s="1" t="s">
        <v>1256</v>
      </c>
      <c r="E51" s="1">
        <v>2548.9699999999998</v>
      </c>
      <c r="F51" s="1">
        <v>2676.42</v>
      </c>
      <c r="G51">
        <v>2230.35</v>
      </c>
    </row>
    <row r="52" spans="1:7" x14ac:dyDescent="0.25">
      <c r="A52" s="1" t="s">
        <v>825</v>
      </c>
      <c r="B52" s="1" t="s">
        <v>964</v>
      </c>
      <c r="C52" s="1" t="s">
        <v>966</v>
      </c>
      <c r="D52" s="1" t="s">
        <v>826</v>
      </c>
      <c r="E52" s="1">
        <v>3055.04</v>
      </c>
      <c r="F52" s="1">
        <v>3207.7919999999999</v>
      </c>
      <c r="G52">
        <v>2673.16</v>
      </c>
    </row>
    <row r="53" spans="1:7" x14ac:dyDescent="0.25">
      <c r="A53" s="1" t="s">
        <v>1257</v>
      </c>
      <c r="B53" s="1" t="s">
        <v>964</v>
      </c>
      <c r="C53" s="1" t="s">
        <v>966</v>
      </c>
      <c r="D53" s="1" t="s">
        <v>1258</v>
      </c>
      <c r="E53" s="1">
        <v>857.89</v>
      </c>
      <c r="F53" s="1">
        <v>900.78</v>
      </c>
      <c r="G53">
        <v>750.65</v>
      </c>
    </row>
    <row r="54" spans="1:7" x14ac:dyDescent="0.25">
      <c r="A54" s="1" t="s">
        <v>853</v>
      </c>
      <c r="B54" s="1" t="s">
        <v>964</v>
      </c>
      <c r="C54" s="1" t="s">
        <v>966</v>
      </c>
      <c r="D54" s="1" t="s">
        <v>856</v>
      </c>
      <c r="E54" s="1">
        <v>857.89</v>
      </c>
      <c r="F54" s="1">
        <v>900.78</v>
      </c>
      <c r="G54">
        <v>750.65</v>
      </c>
    </row>
    <row r="55" spans="1:7" x14ac:dyDescent="0.25">
      <c r="A55" s="1" t="s">
        <v>857</v>
      </c>
      <c r="B55" s="1" t="s">
        <v>964</v>
      </c>
      <c r="C55" s="1" t="s">
        <v>966</v>
      </c>
      <c r="D55" s="1" t="s">
        <v>858</v>
      </c>
      <c r="E55" s="1">
        <v>903.56</v>
      </c>
      <c r="F55" s="1">
        <v>948.74400000000003</v>
      </c>
      <c r="G55">
        <v>790.62</v>
      </c>
    </row>
    <row r="56" spans="1:7" x14ac:dyDescent="0.25">
      <c r="A56" s="1" t="s">
        <v>1259</v>
      </c>
      <c r="B56" s="1" t="s">
        <v>964</v>
      </c>
      <c r="C56" s="1" t="s">
        <v>966</v>
      </c>
      <c r="D56" s="1" t="s">
        <v>1260</v>
      </c>
      <c r="E56" s="1">
        <v>1586.16</v>
      </c>
      <c r="F56" s="1">
        <v>1665.4680000000001</v>
      </c>
      <c r="G56">
        <v>1387.89</v>
      </c>
    </row>
    <row r="57" spans="1:7" x14ac:dyDescent="0.25">
      <c r="A57" s="1" t="s">
        <v>861</v>
      </c>
      <c r="B57" s="1" t="s">
        <v>964</v>
      </c>
      <c r="C57" s="1" t="s">
        <v>966</v>
      </c>
      <c r="D57" s="1" t="s">
        <v>1410</v>
      </c>
      <c r="E57" s="1">
        <v>1808.35</v>
      </c>
      <c r="F57" s="1">
        <v>1898.7719999999999</v>
      </c>
      <c r="G57">
        <v>1582.31</v>
      </c>
    </row>
    <row r="58" spans="1:7" x14ac:dyDescent="0.25">
      <c r="A58" s="1" t="s">
        <v>845</v>
      </c>
      <c r="B58" s="1" t="s">
        <v>964</v>
      </c>
      <c r="C58" s="1" t="s">
        <v>966</v>
      </c>
      <c r="D58" s="1" t="s">
        <v>848</v>
      </c>
      <c r="E58" s="1">
        <v>1100.52</v>
      </c>
      <c r="F58" s="1">
        <v>1155.5519999999999</v>
      </c>
      <c r="G58">
        <v>962.96</v>
      </c>
    </row>
    <row r="59" spans="1:7" x14ac:dyDescent="0.25">
      <c r="A59" s="1" t="s">
        <v>849</v>
      </c>
      <c r="B59" s="1" t="s">
        <v>964</v>
      </c>
      <c r="C59" s="1" t="s">
        <v>966</v>
      </c>
      <c r="D59" s="1" t="s">
        <v>852</v>
      </c>
      <c r="E59" s="1">
        <v>1277.01</v>
      </c>
      <c r="F59" s="1">
        <v>1340.8560000000002</v>
      </c>
      <c r="G59">
        <v>1117.3800000000001</v>
      </c>
    </row>
    <row r="60" spans="1:7" x14ac:dyDescent="0.25">
      <c r="A60" s="1" t="s">
        <v>750</v>
      </c>
      <c r="B60" s="1" t="s">
        <v>964</v>
      </c>
      <c r="C60" s="1" t="s">
        <v>966</v>
      </c>
      <c r="D60" s="1" t="s">
        <v>751</v>
      </c>
      <c r="E60" s="1">
        <v>1785.46</v>
      </c>
      <c r="F60" s="1">
        <v>1874.7360000000001</v>
      </c>
      <c r="G60">
        <v>1562.28</v>
      </c>
    </row>
    <row r="61" spans="1:7" x14ac:dyDescent="0.25">
      <c r="A61" s="1" t="s">
        <v>769</v>
      </c>
      <c r="B61" s="1" t="s">
        <v>964</v>
      </c>
      <c r="C61" s="1" t="s">
        <v>966</v>
      </c>
      <c r="D61" s="1" t="s">
        <v>771</v>
      </c>
      <c r="E61" s="1">
        <v>248.94</v>
      </c>
      <c r="F61" s="1">
        <v>261.38400000000001</v>
      </c>
      <c r="G61">
        <v>217.82</v>
      </c>
    </row>
    <row r="62" spans="1:7" x14ac:dyDescent="0.25">
      <c r="A62" s="1" t="s">
        <v>758</v>
      </c>
      <c r="B62" s="1" t="s">
        <v>964</v>
      </c>
      <c r="C62" s="1" t="s">
        <v>965</v>
      </c>
      <c r="D62" s="1" t="s">
        <v>1411</v>
      </c>
      <c r="E62" s="1">
        <v>340.25</v>
      </c>
      <c r="F62" s="1">
        <v>357.26400000000001</v>
      </c>
      <c r="G62">
        <v>297.72000000000003</v>
      </c>
    </row>
    <row r="63" spans="1:7" x14ac:dyDescent="0.25">
      <c r="A63" s="1" t="s">
        <v>759</v>
      </c>
      <c r="B63" s="1" t="s">
        <v>964</v>
      </c>
      <c r="C63" s="1" t="s">
        <v>965</v>
      </c>
      <c r="D63" s="1" t="s">
        <v>1412</v>
      </c>
      <c r="E63" s="1">
        <v>435.51</v>
      </c>
      <c r="F63" s="1">
        <v>457.28399999999999</v>
      </c>
      <c r="G63">
        <v>381.07</v>
      </c>
    </row>
    <row r="64" spans="1:7" x14ac:dyDescent="0.25">
      <c r="A64" s="1" t="s">
        <v>761</v>
      </c>
      <c r="B64" s="1" t="s">
        <v>964</v>
      </c>
      <c r="C64" s="1" t="s">
        <v>965</v>
      </c>
      <c r="D64" s="1" t="s">
        <v>1413</v>
      </c>
      <c r="E64" s="1">
        <v>503.56</v>
      </c>
      <c r="F64" s="1">
        <v>528.74400000000003</v>
      </c>
      <c r="G64">
        <v>440.62</v>
      </c>
    </row>
    <row r="65" spans="1:7" x14ac:dyDescent="0.25">
      <c r="A65" s="1" t="s">
        <v>754</v>
      </c>
      <c r="B65" s="1" t="s">
        <v>964</v>
      </c>
      <c r="C65" s="1" t="s">
        <v>966</v>
      </c>
      <c r="D65" s="1" t="s">
        <v>755</v>
      </c>
      <c r="E65" s="1">
        <v>613.03</v>
      </c>
      <c r="F65" s="1">
        <v>643.67999999999995</v>
      </c>
      <c r="G65">
        <v>536.4</v>
      </c>
    </row>
    <row r="66" spans="1:7" x14ac:dyDescent="0.25">
      <c r="A66" s="1" t="s">
        <v>791</v>
      </c>
      <c r="B66" s="1" t="s">
        <v>964</v>
      </c>
      <c r="C66" s="1" t="s">
        <v>966</v>
      </c>
      <c r="D66" s="1" t="s">
        <v>794</v>
      </c>
      <c r="E66" s="1">
        <v>761.37</v>
      </c>
      <c r="F66" s="1">
        <v>799.44</v>
      </c>
      <c r="G66">
        <v>666.2</v>
      </c>
    </row>
    <row r="67" spans="1:7" x14ac:dyDescent="0.25">
      <c r="A67" s="1" t="s">
        <v>795</v>
      </c>
      <c r="B67" s="1" t="s">
        <v>964</v>
      </c>
      <c r="C67" s="1" t="s">
        <v>966</v>
      </c>
      <c r="D67" s="1" t="s">
        <v>797</v>
      </c>
      <c r="E67" s="1">
        <v>955.14</v>
      </c>
      <c r="F67" s="1">
        <v>1002.9</v>
      </c>
      <c r="G67">
        <v>835.75</v>
      </c>
    </row>
    <row r="68" spans="1:7" x14ac:dyDescent="0.25">
      <c r="A68" s="1" t="s">
        <v>799</v>
      </c>
      <c r="B68" s="1" t="s">
        <v>964</v>
      </c>
      <c r="C68" s="1" t="s">
        <v>966</v>
      </c>
      <c r="D68" s="1" t="s">
        <v>802</v>
      </c>
      <c r="E68" s="1">
        <v>705.01</v>
      </c>
      <c r="F68" s="1">
        <v>740.25599999999997</v>
      </c>
      <c r="G68">
        <v>616.88</v>
      </c>
    </row>
    <row r="69" spans="1:7" x14ac:dyDescent="0.25">
      <c r="A69" s="1" t="s">
        <v>951</v>
      </c>
      <c r="B69" s="1" t="s">
        <v>964</v>
      </c>
      <c r="C69" s="1" t="s">
        <v>966</v>
      </c>
      <c r="D69" s="1" t="s">
        <v>954</v>
      </c>
      <c r="E69" s="1">
        <v>3207.57</v>
      </c>
      <c r="F69" s="1">
        <v>3367.944</v>
      </c>
      <c r="G69">
        <v>2806.62</v>
      </c>
    </row>
    <row r="70" spans="1:7" x14ac:dyDescent="0.25">
      <c r="A70" s="1" t="s">
        <v>955</v>
      </c>
      <c r="B70" s="1" t="s">
        <v>964</v>
      </c>
      <c r="C70" s="1" t="s">
        <v>966</v>
      </c>
      <c r="D70" s="1" t="s">
        <v>956</v>
      </c>
      <c r="E70" s="1">
        <v>528.30999999999995</v>
      </c>
      <c r="F70" s="1">
        <v>554.72399999999993</v>
      </c>
      <c r="G70">
        <v>462.27</v>
      </c>
    </row>
    <row r="71" spans="1:7" x14ac:dyDescent="0.25">
      <c r="A71" s="1" t="s">
        <v>782</v>
      </c>
      <c r="B71" s="1" t="s">
        <v>964</v>
      </c>
      <c r="C71" s="1" t="s">
        <v>965</v>
      </c>
      <c r="D71" s="1" t="s">
        <v>784</v>
      </c>
      <c r="E71" s="1">
        <v>544.39</v>
      </c>
      <c r="F71" s="1">
        <v>571.60799999999995</v>
      </c>
      <c r="G71">
        <v>476.34</v>
      </c>
    </row>
    <row r="72" spans="1:7" x14ac:dyDescent="0.25">
      <c r="A72" s="1" t="s">
        <v>959</v>
      </c>
      <c r="B72" s="1" t="s">
        <v>994</v>
      </c>
      <c r="C72" s="1" t="s">
        <v>966</v>
      </c>
      <c r="D72" s="1" t="s">
        <v>960</v>
      </c>
      <c r="E72" s="1">
        <v>176.54</v>
      </c>
      <c r="F72" s="1">
        <v>185.364</v>
      </c>
      <c r="G72">
        <v>154.47</v>
      </c>
    </row>
    <row r="73" spans="1:7" x14ac:dyDescent="0.25">
      <c r="A73" s="1" t="s">
        <v>993</v>
      </c>
      <c r="B73" s="1" t="s">
        <v>964</v>
      </c>
      <c r="C73" s="1" t="s">
        <v>966</v>
      </c>
      <c r="D73" s="1" t="s">
        <v>949</v>
      </c>
      <c r="E73" s="1">
        <v>594.36</v>
      </c>
      <c r="F73" s="1">
        <v>624.08400000000006</v>
      </c>
      <c r="G73">
        <v>520.07000000000005</v>
      </c>
    </row>
    <row r="74" spans="1:7" x14ac:dyDescent="0.25">
      <c r="A74" s="1" t="s">
        <v>1761</v>
      </c>
      <c r="B74" s="1" t="s">
        <v>964</v>
      </c>
      <c r="C74" s="1" t="s">
        <v>965</v>
      </c>
      <c r="D74" s="1" t="s">
        <v>1765</v>
      </c>
      <c r="E74" s="1">
        <v>333.14</v>
      </c>
      <c r="F74" s="1">
        <v>349.8</v>
      </c>
      <c r="G74">
        <v>291.5</v>
      </c>
    </row>
    <row r="75" spans="1:7" x14ac:dyDescent="0.25">
      <c r="A75" s="1" t="s">
        <v>1762</v>
      </c>
      <c r="B75" s="1" t="s">
        <v>964</v>
      </c>
      <c r="C75" s="1" t="s">
        <v>965</v>
      </c>
      <c r="D75" s="1" t="s">
        <v>1766</v>
      </c>
      <c r="E75" s="1">
        <v>444.55</v>
      </c>
      <c r="F75" s="1">
        <v>466.77600000000001</v>
      </c>
      <c r="G75">
        <v>388.98</v>
      </c>
    </row>
    <row r="76" spans="1:7" x14ac:dyDescent="0.25">
      <c r="A76" s="1" t="s">
        <v>1261</v>
      </c>
      <c r="B76" s="1" t="s">
        <v>964</v>
      </c>
      <c r="C76" s="1" t="s">
        <v>974</v>
      </c>
      <c r="D76" s="1" t="s">
        <v>1262</v>
      </c>
      <c r="E76" s="1">
        <v>1982.13</v>
      </c>
      <c r="F76" s="1">
        <v>2081.232</v>
      </c>
      <c r="G76">
        <v>1734.36</v>
      </c>
    </row>
    <row r="77" spans="1:7" x14ac:dyDescent="0.25">
      <c r="A77" s="1" t="s">
        <v>1263</v>
      </c>
      <c r="B77" s="1" t="s">
        <v>964</v>
      </c>
      <c r="C77" s="1" t="s">
        <v>974</v>
      </c>
      <c r="D77" s="1" t="s">
        <v>1264</v>
      </c>
      <c r="E77" s="1">
        <v>1548.54</v>
      </c>
      <c r="F77" s="1">
        <v>1625.9639999999999</v>
      </c>
      <c r="G77">
        <v>1354.97</v>
      </c>
    </row>
    <row r="78" spans="1:7" x14ac:dyDescent="0.25">
      <c r="A78" s="1" t="s">
        <v>746</v>
      </c>
      <c r="B78" s="1" t="s">
        <v>964</v>
      </c>
      <c r="C78" s="1" t="s">
        <v>974</v>
      </c>
      <c r="D78" s="1" t="s">
        <v>747</v>
      </c>
      <c r="E78" s="1">
        <v>1909.76</v>
      </c>
      <c r="F78" s="1">
        <v>2005.248</v>
      </c>
      <c r="G78">
        <v>1671.04</v>
      </c>
    </row>
    <row r="79" spans="1:7" x14ac:dyDescent="0.25">
      <c r="A79" s="1" t="s">
        <v>734</v>
      </c>
      <c r="B79" s="1" t="s">
        <v>964</v>
      </c>
      <c r="C79" s="1" t="s">
        <v>974</v>
      </c>
      <c r="D79" s="1" t="s">
        <v>735</v>
      </c>
      <c r="E79" s="1">
        <v>2314.86</v>
      </c>
      <c r="F79" s="1">
        <v>2430.6</v>
      </c>
      <c r="G79">
        <v>2025.5</v>
      </c>
    </row>
    <row r="80" spans="1:7" x14ac:dyDescent="0.25">
      <c r="A80" s="1" t="s">
        <v>740</v>
      </c>
      <c r="B80" s="1" t="s">
        <v>964</v>
      </c>
      <c r="C80" s="1" t="s">
        <v>974</v>
      </c>
      <c r="D80" s="1" t="s">
        <v>741</v>
      </c>
      <c r="E80" s="1">
        <v>3443.39</v>
      </c>
      <c r="F80" s="1">
        <v>3615.5639999999999</v>
      </c>
      <c r="G80">
        <v>3012.97</v>
      </c>
    </row>
    <row r="81" spans="1:7" x14ac:dyDescent="0.25">
      <c r="A81" s="1" t="s">
        <v>1265</v>
      </c>
      <c r="B81" s="1" t="s">
        <v>964</v>
      </c>
      <c r="C81" s="1" t="s">
        <v>966</v>
      </c>
      <c r="D81" s="1" t="s">
        <v>1266</v>
      </c>
      <c r="E81" s="1">
        <v>4542.45</v>
      </c>
      <c r="F81" s="1">
        <v>4769.5680000000002</v>
      </c>
      <c r="G81">
        <v>3974.64</v>
      </c>
    </row>
    <row r="82" spans="1:7" x14ac:dyDescent="0.25">
      <c r="A82" s="1" t="s">
        <v>683</v>
      </c>
      <c r="B82" s="1" t="s">
        <v>964</v>
      </c>
      <c r="C82" s="1" t="s">
        <v>966</v>
      </c>
      <c r="D82" s="1" t="s">
        <v>685</v>
      </c>
      <c r="E82" s="1">
        <v>4843.72</v>
      </c>
      <c r="F82" s="1">
        <v>5085.9120000000003</v>
      </c>
      <c r="G82">
        <v>4238.26</v>
      </c>
    </row>
    <row r="83" spans="1:7" x14ac:dyDescent="0.25">
      <c r="A83" s="1" t="s">
        <v>1267</v>
      </c>
      <c r="B83" s="1" t="s">
        <v>964</v>
      </c>
      <c r="C83" s="1" t="s">
        <v>966</v>
      </c>
      <c r="D83" s="1" t="s">
        <v>1268</v>
      </c>
      <c r="E83" s="1">
        <v>5270.72</v>
      </c>
      <c r="F83" s="1">
        <v>5534.2560000000003</v>
      </c>
      <c r="G83">
        <v>4611.88</v>
      </c>
    </row>
    <row r="84" spans="1:7" x14ac:dyDescent="0.25">
      <c r="A84" s="1" t="s">
        <v>1269</v>
      </c>
      <c r="B84" s="1" t="s">
        <v>964</v>
      </c>
      <c r="C84" s="1" t="s">
        <v>966</v>
      </c>
      <c r="D84" s="1" t="s">
        <v>1270</v>
      </c>
      <c r="E84" s="1">
        <v>9936.59</v>
      </c>
      <c r="F84" s="1">
        <v>10433.424000000001</v>
      </c>
      <c r="G84">
        <v>8694.52</v>
      </c>
    </row>
    <row r="85" spans="1:7" x14ac:dyDescent="0.25">
      <c r="A85" s="1" t="s">
        <v>679</v>
      </c>
      <c r="B85" s="1" t="s">
        <v>964</v>
      </c>
      <c r="C85" s="1" t="s">
        <v>966</v>
      </c>
      <c r="D85" s="1" t="s">
        <v>681</v>
      </c>
      <c r="E85" s="1">
        <v>10553.79</v>
      </c>
      <c r="F85" s="1">
        <v>11081.484</v>
      </c>
      <c r="G85">
        <v>9234.57</v>
      </c>
    </row>
    <row r="86" spans="1:7" x14ac:dyDescent="0.25">
      <c r="A86" s="1" t="s">
        <v>1271</v>
      </c>
      <c r="B86" s="1" t="s">
        <v>964</v>
      </c>
      <c r="C86" s="1" t="s">
        <v>966</v>
      </c>
      <c r="D86" s="1" t="s">
        <v>1272</v>
      </c>
      <c r="E86" s="1">
        <v>4172.13</v>
      </c>
      <c r="F86" s="1">
        <v>4380.732</v>
      </c>
      <c r="G86">
        <v>3650.61</v>
      </c>
    </row>
    <row r="87" spans="1:7" x14ac:dyDescent="0.25">
      <c r="A87" s="1" t="s">
        <v>822</v>
      </c>
      <c r="B87" s="1" t="s">
        <v>964</v>
      </c>
      <c r="C87" s="1" t="s">
        <v>966</v>
      </c>
      <c r="D87" s="1" t="s">
        <v>823</v>
      </c>
      <c r="E87" s="1">
        <v>4493.08</v>
      </c>
      <c r="F87" s="1">
        <v>4717.74</v>
      </c>
      <c r="G87">
        <v>3931.45</v>
      </c>
    </row>
    <row r="88" spans="1:7" x14ac:dyDescent="0.25">
      <c r="A88" s="1" t="s">
        <v>1273</v>
      </c>
      <c r="B88" s="1" t="s">
        <v>964</v>
      </c>
      <c r="C88" s="1" t="s">
        <v>966</v>
      </c>
      <c r="D88" s="1" t="s">
        <v>1274</v>
      </c>
      <c r="E88" s="1">
        <v>4690.58</v>
      </c>
      <c r="F88" s="1">
        <v>4925.1120000000001</v>
      </c>
      <c r="G88">
        <v>4104.26</v>
      </c>
    </row>
    <row r="89" spans="1:7" x14ac:dyDescent="0.25">
      <c r="A89" s="1" t="s">
        <v>1275</v>
      </c>
      <c r="B89" s="1" t="s">
        <v>964</v>
      </c>
      <c r="C89" s="1" t="s">
        <v>966</v>
      </c>
      <c r="D89" s="1" t="s">
        <v>1276</v>
      </c>
      <c r="E89" s="1">
        <v>9998.34</v>
      </c>
      <c r="F89" s="1">
        <v>10498.259999999998</v>
      </c>
      <c r="G89">
        <v>8748.5499999999993</v>
      </c>
    </row>
    <row r="90" spans="1:7" x14ac:dyDescent="0.25">
      <c r="A90" s="1" t="s">
        <v>818</v>
      </c>
      <c r="B90" s="1" t="s">
        <v>964</v>
      </c>
      <c r="C90" s="1" t="s">
        <v>966</v>
      </c>
      <c r="D90" s="1" t="s">
        <v>820</v>
      </c>
      <c r="E90" s="1">
        <v>10627.85</v>
      </c>
      <c r="F90" s="1">
        <v>11159.244000000001</v>
      </c>
      <c r="G90">
        <v>9299.3700000000008</v>
      </c>
    </row>
    <row r="91" spans="1:7" x14ac:dyDescent="0.25">
      <c r="A91" s="1" t="s">
        <v>1277</v>
      </c>
      <c r="B91" s="1" t="s">
        <v>964</v>
      </c>
      <c r="C91" s="1" t="s">
        <v>966</v>
      </c>
      <c r="D91" s="1" t="s">
        <v>1278</v>
      </c>
      <c r="E91" s="1">
        <v>3394.49</v>
      </c>
      <c r="F91" s="1">
        <v>3564.2159999999999</v>
      </c>
      <c r="G91">
        <v>2970.18</v>
      </c>
    </row>
    <row r="92" spans="1:7" x14ac:dyDescent="0.25">
      <c r="A92" s="1" t="s">
        <v>1279</v>
      </c>
      <c r="B92" s="1" t="s">
        <v>964</v>
      </c>
      <c r="C92" s="1" t="s">
        <v>966</v>
      </c>
      <c r="D92" s="1" t="s">
        <v>1280</v>
      </c>
      <c r="E92" s="1">
        <v>4011.67</v>
      </c>
      <c r="F92" s="1">
        <v>4212.2520000000004</v>
      </c>
      <c r="G92">
        <v>3510.21</v>
      </c>
    </row>
    <row r="93" spans="1:7" x14ac:dyDescent="0.25">
      <c r="A93" s="1" t="s">
        <v>1281</v>
      </c>
      <c r="B93" s="1" t="s">
        <v>964</v>
      </c>
      <c r="C93" s="1" t="s">
        <v>966</v>
      </c>
      <c r="D93" s="1" t="s">
        <v>1282</v>
      </c>
      <c r="E93" s="1">
        <v>9798.35</v>
      </c>
      <c r="F93" s="1">
        <v>10288.272000000001</v>
      </c>
      <c r="G93">
        <v>8573.56</v>
      </c>
    </row>
    <row r="94" spans="1:7" x14ac:dyDescent="0.25">
      <c r="A94" s="1" t="s">
        <v>932</v>
      </c>
      <c r="B94" s="1" t="s">
        <v>964</v>
      </c>
      <c r="C94" s="1" t="s">
        <v>966</v>
      </c>
      <c r="D94" s="1" t="s">
        <v>935</v>
      </c>
      <c r="E94" s="1">
        <v>9988.44</v>
      </c>
      <c r="F94" s="1">
        <v>10487.868</v>
      </c>
      <c r="G94">
        <v>8739.89</v>
      </c>
    </row>
    <row r="95" spans="1:7" x14ac:dyDescent="0.25">
      <c r="A95" s="1" t="s">
        <v>1414</v>
      </c>
      <c r="B95" s="1" t="s">
        <v>964</v>
      </c>
      <c r="C95" s="1" t="s">
        <v>616</v>
      </c>
      <c r="D95" s="1" t="s">
        <v>1455</v>
      </c>
      <c r="E95" s="1">
        <v>9886.0300000000007</v>
      </c>
      <c r="F95" s="1">
        <v>10380.335999999999</v>
      </c>
      <c r="G95">
        <v>8650.2800000000007</v>
      </c>
    </row>
    <row r="96" spans="1:7" x14ac:dyDescent="0.25">
      <c r="A96" s="1" t="s">
        <v>1415</v>
      </c>
      <c r="B96" s="1" t="s">
        <v>964</v>
      </c>
      <c r="C96" s="1" t="s">
        <v>616</v>
      </c>
      <c r="D96" s="1" t="s">
        <v>1456</v>
      </c>
      <c r="E96" s="1">
        <v>9886.0300000000007</v>
      </c>
      <c r="F96" s="1">
        <v>10380.335999999999</v>
      </c>
      <c r="G96">
        <v>8650.2800000000007</v>
      </c>
    </row>
    <row r="97" spans="1:7" x14ac:dyDescent="0.25">
      <c r="A97" s="1" t="s">
        <v>967</v>
      </c>
      <c r="B97" s="1" t="s">
        <v>964</v>
      </c>
      <c r="C97" s="1" t="s">
        <v>616</v>
      </c>
      <c r="D97" s="1" t="s">
        <v>687</v>
      </c>
      <c r="E97" s="1">
        <v>10827.23</v>
      </c>
      <c r="F97" s="1">
        <v>11368.596</v>
      </c>
      <c r="G97">
        <v>9473.83</v>
      </c>
    </row>
    <row r="98" spans="1:7" x14ac:dyDescent="0.25">
      <c r="A98" s="1" t="s">
        <v>968</v>
      </c>
      <c r="B98" s="1" t="s">
        <v>964</v>
      </c>
      <c r="C98" s="1" t="s">
        <v>616</v>
      </c>
      <c r="D98" s="1" t="s">
        <v>689</v>
      </c>
      <c r="E98" s="1">
        <v>10827.23</v>
      </c>
      <c r="F98" s="1">
        <v>11368.596</v>
      </c>
      <c r="G98">
        <v>9473.83</v>
      </c>
    </row>
    <row r="99" spans="1:7" x14ac:dyDescent="0.25">
      <c r="A99" s="1" t="s">
        <v>1416</v>
      </c>
      <c r="B99" s="1" t="s">
        <v>964</v>
      </c>
      <c r="C99" s="1" t="s">
        <v>616</v>
      </c>
      <c r="D99" s="1" t="s">
        <v>1457</v>
      </c>
      <c r="E99" s="1">
        <v>13646.83</v>
      </c>
      <c r="F99" s="1">
        <v>14329.175999999999</v>
      </c>
      <c r="G99">
        <v>11940.98</v>
      </c>
    </row>
    <row r="100" spans="1:7" x14ac:dyDescent="0.25">
      <c r="A100" s="1" t="s">
        <v>2370</v>
      </c>
      <c r="B100" s="1" t="s">
        <v>964</v>
      </c>
      <c r="C100" s="1" t="s">
        <v>616</v>
      </c>
      <c r="D100" s="1" t="s">
        <v>2376</v>
      </c>
      <c r="E100" s="1">
        <v>13646.83</v>
      </c>
      <c r="F100" s="1">
        <v>14329.175999999999</v>
      </c>
      <c r="G100">
        <v>11940.98</v>
      </c>
    </row>
    <row r="101" spans="1:7" x14ac:dyDescent="0.25">
      <c r="A101" s="1" t="s">
        <v>970</v>
      </c>
      <c r="B101" s="1" t="s">
        <v>964</v>
      </c>
      <c r="C101" s="1" t="s">
        <v>616</v>
      </c>
      <c r="D101" s="1" t="s">
        <v>693</v>
      </c>
      <c r="E101" s="1">
        <v>13618.64</v>
      </c>
      <c r="F101" s="1">
        <v>14299.572</v>
      </c>
      <c r="G101">
        <v>11916.31</v>
      </c>
    </row>
    <row r="102" spans="1:7" x14ac:dyDescent="0.25">
      <c r="A102" s="1" t="s">
        <v>971</v>
      </c>
      <c r="B102" s="1" t="s">
        <v>964</v>
      </c>
      <c r="C102" s="1" t="s">
        <v>616</v>
      </c>
      <c r="D102" s="1" t="s">
        <v>696</v>
      </c>
      <c r="E102" s="1">
        <v>13618.64</v>
      </c>
      <c r="F102" s="1">
        <v>14299.572</v>
      </c>
      <c r="G102">
        <v>11916.31</v>
      </c>
    </row>
    <row r="103" spans="1:7" x14ac:dyDescent="0.25">
      <c r="A103" s="1" t="s">
        <v>786</v>
      </c>
      <c r="B103" s="1" t="s">
        <v>977</v>
      </c>
      <c r="C103" s="1" t="s">
        <v>616</v>
      </c>
      <c r="D103" s="1" t="s">
        <v>789</v>
      </c>
      <c r="E103" s="1">
        <v>1782.01</v>
      </c>
      <c r="F103" s="1">
        <v>1871.1120000000001</v>
      </c>
      <c r="G103">
        <v>1559.26</v>
      </c>
    </row>
    <row r="104" spans="1:7" x14ac:dyDescent="0.25">
      <c r="A104" s="1" t="s">
        <v>786</v>
      </c>
      <c r="B104" s="1" t="s">
        <v>975</v>
      </c>
      <c r="C104" s="1" t="s">
        <v>616</v>
      </c>
      <c r="D104" s="1" t="s">
        <v>787</v>
      </c>
      <c r="E104" s="1">
        <v>1782.01</v>
      </c>
      <c r="F104" s="1">
        <v>1871.1120000000001</v>
      </c>
      <c r="G104">
        <v>1559.26</v>
      </c>
    </row>
    <row r="105" spans="1:7" x14ac:dyDescent="0.25">
      <c r="A105" s="1" t="s">
        <v>786</v>
      </c>
      <c r="B105" s="1" t="s">
        <v>978</v>
      </c>
      <c r="C105" s="1" t="s">
        <v>616</v>
      </c>
      <c r="D105" s="1" t="s">
        <v>790</v>
      </c>
      <c r="E105" s="1">
        <v>3454.32</v>
      </c>
      <c r="F105" s="1">
        <v>3627.0360000000001</v>
      </c>
      <c r="G105">
        <v>3022.53</v>
      </c>
    </row>
    <row r="106" spans="1:7" x14ac:dyDescent="0.25">
      <c r="A106" s="1" t="s">
        <v>1417</v>
      </c>
      <c r="B106" s="1" t="s">
        <v>977</v>
      </c>
      <c r="C106" s="1" t="s">
        <v>616</v>
      </c>
      <c r="D106" s="1" t="s">
        <v>1418</v>
      </c>
      <c r="E106" s="1">
        <v>1807.25</v>
      </c>
      <c r="F106" s="1">
        <v>1897.6079999999999</v>
      </c>
      <c r="G106">
        <v>1581.34</v>
      </c>
    </row>
    <row r="107" spans="1:7" x14ac:dyDescent="0.25">
      <c r="A107" s="1" t="s">
        <v>1417</v>
      </c>
      <c r="B107" s="1" t="s">
        <v>975</v>
      </c>
      <c r="C107" s="1" t="s">
        <v>616</v>
      </c>
      <c r="D107" s="1" t="s">
        <v>1452</v>
      </c>
      <c r="E107" s="1">
        <v>1807.25</v>
      </c>
      <c r="F107" s="1">
        <v>1897.6079999999999</v>
      </c>
      <c r="G107">
        <v>1581.34</v>
      </c>
    </row>
    <row r="108" spans="1:7" x14ac:dyDescent="0.25">
      <c r="A108" s="1" t="s">
        <v>829</v>
      </c>
      <c r="B108" s="1" t="s">
        <v>977</v>
      </c>
      <c r="C108" s="1" t="s">
        <v>616</v>
      </c>
      <c r="D108" s="1" t="s">
        <v>832</v>
      </c>
      <c r="E108" s="1">
        <v>2078.4899999999998</v>
      </c>
      <c r="F108" s="1">
        <v>2182.4160000000002</v>
      </c>
      <c r="G108">
        <v>1818.68</v>
      </c>
    </row>
    <row r="109" spans="1:7" x14ac:dyDescent="0.25">
      <c r="A109" s="1" t="s">
        <v>829</v>
      </c>
      <c r="B109" s="1" t="s">
        <v>975</v>
      </c>
      <c r="C109" s="1" t="s">
        <v>616</v>
      </c>
      <c r="D109" s="1" t="s">
        <v>830</v>
      </c>
      <c r="E109" s="1">
        <v>2078.4899999999998</v>
      </c>
      <c r="F109" s="1">
        <v>2182.4160000000002</v>
      </c>
      <c r="G109">
        <v>1818.68</v>
      </c>
    </row>
    <row r="110" spans="1:7" x14ac:dyDescent="0.25">
      <c r="A110" s="1" t="s">
        <v>980</v>
      </c>
      <c r="B110" s="1" t="s">
        <v>964</v>
      </c>
      <c r="C110" s="1" t="s">
        <v>616</v>
      </c>
      <c r="D110" s="1" t="s">
        <v>1593</v>
      </c>
      <c r="E110" s="1">
        <v>21001.17</v>
      </c>
      <c r="F110" s="1">
        <v>22051.223999999998</v>
      </c>
      <c r="G110">
        <v>18376.02</v>
      </c>
    </row>
    <row r="111" spans="1:7" x14ac:dyDescent="0.25">
      <c r="A111" s="1" t="s">
        <v>981</v>
      </c>
      <c r="B111" s="1" t="s">
        <v>964</v>
      </c>
      <c r="C111" s="1" t="s">
        <v>616</v>
      </c>
      <c r="D111" s="1" t="s">
        <v>1594</v>
      </c>
      <c r="E111" s="1">
        <v>21001.17</v>
      </c>
      <c r="F111" s="1">
        <v>22051.223999999998</v>
      </c>
      <c r="G111">
        <v>18376.02</v>
      </c>
    </row>
    <row r="112" spans="1:7" x14ac:dyDescent="0.25">
      <c r="A112" s="1" t="s">
        <v>982</v>
      </c>
      <c r="B112" s="1" t="s">
        <v>964</v>
      </c>
      <c r="C112" s="1" t="s">
        <v>616</v>
      </c>
      <c r="D112" s="1" t="s">
        <v>864</v>
      </c>
      <c r="E112" s="1">
        <v>2140.5100000000002</v>
      </c>
      <c r="F112" s="1">
        <v>2247.54</v>
      </c>
      <c r="G112">
        <v>1872.95</v>
      </c>
    </row>
    <row r="113" spans="1:7" x14ac:dyDescent="0.25">
      <c r="A113" s="1" t="s">
        <v>983</v>
      </c>
      <c r="B113" s="1" t="s">
        <v>964</v>
      </c>
      <c r="C113" s="1" t="s">
        <v>616</v>
      </c>
      <c r="D113" s="1" t="s">
        <v>867</v>
      </c>
      <c r="E113" s="1">
        <v>2140.5100000000002</v>
      </c>
      <c r="F113" s="1">
        <v>2247.54</v>
      </c>
      <c r="G113">
        <v>1872.95</v>
      </c>
    </row>
    <row r="114" spans="1:7" x14ac:dyDescent="0.25">
      <c r="A114" s="1" t="s">
        <v>1419</v>
      </c>
      <c r="B114" s="1" t="s">
        <v>964</v>
      </c>
      <c r="C114" s="1" t="s">
        <v>616</v>
      </c>
      <c r="D114" s="1" t="s">
        <v>1420</v>
      </c>
      <c r="E114" s="1">
        <v>4926.1000000000004</v>
      </c>
      <c r="F114" s="1">
        <v>5172.4080000000004</v>
      </c>
      <c r="G114">
        <v>4310.34</v>
      </c>
    </row>
    <row r="115" spans="1:7" x14ac:dyDescent="0.25">
      <c r="A115" s="1" t="s">
        <v>1421</v>
      </c>
      <c r="B115" s="1" t="s">
        <v>964</v>
      </c>
      <c r="C115" s="1" t="s">
        <v>616</v>
      </c>
      <c r="D115" s="1" t="s">
        <v>1422</v>
      </c>
      <c r="E115" s="1">
        <v>4926.1000000000004</v>
      </c>
      <c r="F115" s="1">
        <v>5172.4080000000004</v>
      </c>
      <c r="G115">
        <v>4310.34</v>
      </c>
    </row>
    <row r="116" spans="1:7" x14ac:dyDescent="0.25">
      <c r="A116" s="1" t="s">
        <v>985</v>
      </c>
      <c r="B116" s="1" t="s">
        <v>964</v>
      </c>
      <c r="C116" s="1" t="s">
        <v>616</v>
      </c>
      <c r="D116" s="1" t="s">
        <v>906</v>
      </c>
      <c r="E116" s="1">
        <v>5236.57</v>
      </c>
      <c r="F116" s="1">
        <v>5498.4</v>
      </c>
      <c r="G116">
        <v>4582</v>
      </c>
    </row>
    <row r="117" spans="1:7" x14ac:dyDescent="0.25">
      <c r="A117" s="1" t="s">
        <v>986</v>
      </c>
      <c r="B117" s="1" t="s">
        <v>964</v>
      </c>
      <c r="C117" s="1" t="s">
        <v>616</v>
      </c>
      <c r="D117" s="1" t="s">
        <v>907</v>
      </c>
      <c r="E117" s="1">
        <v>5236.57</v>
      </c>
      <c r="F117" s="1">
        <v>5498.4</v>
      </c>
      <c r="G117">
        <v>4582</v>
      </c>
    </row>
    <row r="118" spans="1:7" x14ac:dyDescent="0.25">
      <c r="A118" s="1" t="s">
        <v>914</v>
      </c>
      <c r="B118" s="1" t="s">
        <v>977</v>
      </c>
      <c r="C118" s="1" t="s">
        <v>616</v>
      </c>
      <c r="D118" s="1" t="s">
        <v>915</v>
      </c>
      <c r="E118" s="1">
        <v>1352.97</v>
      </c>
      <c r="F118" s="1">
        <v>1420.62</v>
      </c>
      <c r="G118">
        <v>1183.8499999999999</v>
      </c>
    </row>
    <row r="119" spans="1:7" x14ac:dyDescent="0.25">
      <c r="A119" s="1" t="s">
        <v>914</v>
      </c>
      <c r="B119" s="1" t="s">
        <v>975</v>
      </c>
      <c r="C119" s="1" t="s">
        <v>616</v>
      </c>
      <c r="D119" s="1" t="s">
        <v>916</v>
      </c>
      <c r="E119" s="1">
        <v>1352.97</v>
      </c>
      <c r="F119" s="1">
        <v>1420.62</v>
      </c>
      <c r="G119">
        <v>1183.8499999999999</v>
      </c>
    </row>
    <row r="120" spans="1:7" x14ac:dyDescent="0.25">
      <c r="A120" s="1" t="s">
        <v>918</v>
      </c>
      <c r="B120" s="1" t="s">
        <v>977</v>
      </c>
      <c r="C120" s="1" t="s">
        <v>616</v>
      </c>
      <c r="D120" s="1" t="s">
        <v>921</v>
      </c>
      <c r="E120" s="1">
        <v>1480.41</v>
      </c>
      <c r="F120" s="1">
        <v>1554.4319999999998</v>
      </c>
      <c r="G120">
        <v>1295.3599999999999</v>
      </c>
    </row>
    <row r="121" spans="1:7" x14ac:dyDescent="0.25">
      <c r="A121" s="1" t="s">
        <v>918</v>
      </c>
      <c r="B121" s="1" t="s">
        <v>975</v>
      </c>
      <c r="C121" s="1" t="s">
        <v>616</v>
      </c>
      <c r="D121" s="1" t="s">
        <v>920</v>
      </c>
      <c r="E121" s="1">
        <v>1480.41</v>
      </c>
      <c r="F121" s="1">
        <v>1554.4319999999998</v>
      </c>
      <c r="G121">
        <v>1295.3599999999999</v>
      </c>
    </row>
    <row r="122" spans="1:7" x14ac:dyDescent="0.25">
      <c r="A122" s="1" t="s">
        <v>1423</v>
      </c>
      <c r="B122" s="1" t="s">
        <v>964</v>
      </c>
      <c r="C122" s="1" t="s">
        <v>616</v>
      </c>
      <c r="D122" s="1" t="s">
        <v>1424</v>
      </c>
      <c r="E122" s="1">
        <v>7432.76</v>
      </c>
      <c r="F122" s="1">
        <v>7804.4040000000005</v>
      </c>
      <c r="G122">
        <v>6503.67</v>
      </c>
    </row>
    <row r="123" spans="1:7" x14ac:dyDescent="0.25">
      <c r="A123" s="1" t="s">
        <v>1425</v>
      </c>
      <c r="B123" s="1" t="s">
        <v>964</v>
      </c>
      <c r="C123" s="1" t="s">
        <v>616</v>
      </c>
      <c r="D123" s="1" t="s">
        <v>1426</v>
      </c>
      <c r="E123" s="1">
        <v>7432.76</v>
      </c>
      <c r="F123" s="1">
        <v>7804.4040000000005</v>
      </c>
      <c r="G123">
        <v>6503.67</v>
      </c>
    </row>
    <row r="124" spans="1:7" x14ac:dyDescent="0.25">
      <c r="A124" s="1" t="s">
        <v>988</v>
      </c>
      <c r="B124" s="1" t="s">
        <v>964</v>
      </c>
      <c r="C124" s="1" t="s">
        <v>616</v>
      </c>
      <c r="D124" s="1" t="s">
        <v>928</v>
      </c>
      <c r="E124" s="1">
        <v>7770.24</v>
      </c>
      <c r="F124" s="1">
        <v>8158.7520000000004</v>
      </c>
      <c r="G124">
        <v>6798.96</v>
      </c>
    </row>
    <row r="125" spans="1:7" x14ac:dyDescent="0.25">
      <c r="A125" s="1" t="s">
        <v>989</v>
      </c>
      <c r="B125" s="1" t="s">
        <v>964</v>
      </c>
      <c r="C125" s="1" t="s">
        <v>616</v>
      </c>
      <c r="D125" s="1" t="s">
        <v>931</v>
      </c>
      <c r="E125" s="1">
        <v>7770.24</v>
      </c>
      <c r="F125" s="1">
        <v>8158.7520000000004</v>
      </c>
      <c r="G125">
        <v>6798.96</v>
      </c>
    </row>
    <row r="126" spans="1:7" x14ac:dyDescent="0.25">
      <c r="A126" s="1" t="s">
        <v>1427</v>
      </c>
      <c r="B126" s="1" t="s">
        <v>964</v>
      </c>
      <c r="C126" s="1" t="s">
        <v>616</v>
      </c>
      <c r="D126" s="1" t="s">
        <v>1428</v>
      </c>
      <c r="E126" s="1">
        <v>11944.65</v>
      </c>
      <c r="F126" s="1">
        <v>12541.884</v>
      </c>
      <c r="G126">
        <v>10451.57</v>
      </c>
    </row>
    <row r="127" spans="1:7" x14ac:dyDescent="0.25">
      <c r="A127" s="1" t="s">
        <v>1429</v>
      </c>
      <c r="B127" s="1" t="s">
        <v>964</v>
      </c>
      <c r="C127" s="1" t="s">
        <v>616</v>
      </c>
      <c r="D127" s="1" t="s">
        <v>1430</v>
      </c>
      <c r="E127" s="1">
        <v>11944.65</v>
      </c>
      <c r="F127" s="1">
        <v>12541.884</v>
      </c>
      <c r="G127">
        <v>10451.57</v>
      </c>
    </row>
    <row r="128" spans="1:7" x14ac:dyDescent="0.25">
      <c r="A128" s="1" t="s">
        <v>991</v>
      </c>
      <c r="B128" s="1" t="s">
        <v>964</v>
      </c>
      <c r="C128" s="1" t="s">
        <v>616</v>
      </c>
      <c r="D128" s="1" t="s">
        <v>937</v>
      </c>
      <c r="E128" s="1">
        <v>12487.85</v>
      </c>
      <c r="F128" s="1">
        <v>13112.244000000001</v>
      </c>
      <c r="G128">
        <v>10926.87</v>
      </c>
    </row>
    <row r="129" spans="1:7" x14ac:dyDescent="0.25">
      <c r="A129" s="1" t="s">
        <v>992</v>
      </c>
      <c r="B129" s="1" t="s">
        <v>964</v>
      </c>
      <c r="C129" s="1" t="s">
        <v>616</v>
      </c>
      <c r="D129" s="1" t="s">
        <v>939</v>
      </c>
      <c r="E129" s="1">
        <v>12487.85</v>
      </c>
      <c r="F129" s="1">
        <v>13112.244000000001</v>
      </c>
      <c r="G129">
        <v>10926.87</v>
      </c>
    </row>
    <row r="130" spans="1:7" x14ac:dyDescent="0.25">
      <c r="A130" s="1" t="s">
        <v>1785</v>
      </c>
      <c r="B130" s="1" t="s">
        <v>964</v>
      </c>
      <c r="C130" s="1" t="s">
        <v>616</v>
      </c>
      <c r="D130" s="1" t="s">
        <v>1796</v>
      </c>
      <c r="E130" s="1">
        <v>14841.67</v>
      </c>
      <c r="F130" s="1">
        <v>15583.752</v>
      </c>
      <c r="G130">
        <v>12986.46</v>
      </c>
    </row>
    <row r="131" spans="1:7" x14ac:dyDescent="0.25">
      <c r="A131" s="1" t="s">
        <v>1786</v>
      </c>
      <c r="B131" s="1" t="s">
        <v>964</v>
      </c>
      <c r="C131" s="1" t="s">
        <v>616</v>
      </c>
      <c r="D131" s="1" t="s">
        <v>1797</v>
      </c>
      <c r="E131" s="1">
        <v>14841.89</v>
      </c>
      <c r="F131" s="1">
        <v>15583.98</v>
      </c>
      <c r="G131">
        <v>12986.65</v>
      </c>
    </row>
    <row r="132" spans="1:7" x14ac:dyDescent="0.25">
      <c r="A132" s="1" t="s">
        <v>962</v>
      </c>
      <c r="B132" s="1" t="s">
        <v>972</v>
      </c>
      <c r="C132" s="1" t="s">
        <v>615</v>
      </c>
      <c r="D132" s="1" t="s">
        <v>1431</v>
      </c>
      <c r="E132" s="1">
        <v>1092.51</v>
      </c>
      <c r="F132" s="1">
        <v>1147.1400000000001</v>
      </c>
      <c r="G132">
        <v>955.95</v>
      </c>
    </row>
    <row r="133" spans="1:7" x14ac:dyDescent="0.25">
      <c r="A133" s="1" t="s">
        <v>961</v>
      </c>
      <c r="B133" s="1" t="s">
        <v>314</v>
      </c>
      <c r="C133" s="1" t="s">
        <v>616</v>
      </c>
      <c r="D133" s="1" t="s">
        <v>1049</v>
      </c>
      <c r="E133" s="1">
        <v>851.05</v>
      </c>
      <c r="F133" s="1">
        <v>893.60400000000004</v>
      </c>
      <c r="G133">
        <v>744.67</v>
      </c>
    </row>
    <row r="134" spans="1:7" x14ac:dyDescent="0.25">
      <c r="A134" s="1" t="s">
        <v>732</v>
      </c>
      <c r="B134" s="1" t="s">
        <v>972</v>
      </c>
      <c r="C134" s="1" t="s">
        <v>973</v>
      </c>
      <c r="D134" s="1" t="s">
        <v>733</v>
      </c>
      <c r="E134" s="1">
        <v>77.14</v>
      </c>
      <c r="F134" s="1">
        <v>81</v>
      </c>
      <c r="G134">
        <v>67.5</v>
      </c>
    </row>
    <row r="135" spans="1:7" x14ac:dyDescent="0.25">
      <c r="A135" s="1" t="s">
        <v>1048</v>
      </c>
      <c r="B135" s="1" t="s">
        <v>510</v>
      </c>
      <c r="C135" s="1" t="s">
        <v>616</v>
      </c>
      <c r="D135" s="1" t="s">
        <v>1028</v>
      </c>
      <c r="E135" s="1">
        <v>78.7</v>
      </c>
      <c r="F135" s="1">
        <v>82.632000000000005</v>
      </c>
      <c r="G135">
        <v>68.86</v>
      </c>
    </row>
    <row r="136" spans="1:7" x14ac:dyDescent="0.25">
      <c r="A136" s="1" t="s">
        <v>841</v>
      </c>
      <c r="B136" s="1" t="s">
        <v>964</v>
      </c>
      <c r="C136" s="1" t="s">
        <v>966</v>
      </c>
      <c r="D136" s="1" t="s">
        <v>842</v>
      </c>
      <c r="E136" s="1">
        <v>477.02</v>
      </c>
      <c r="F136" s="1">
        <v>500.86799999999999</v>
      </c>
      <c r="G136">
        <v>417.39</v>
      </c>
    </row>
    <row r="137" spans="1:7" x14ac:dyDescent="0.25">
      <c r="A137" s="1" t="s">
        <v>677</v>
      </c>
      <c r="B137" s="1" t="s">
        <v>964</v>
      </c>
      <c r="C137" s="1" t="s">
        <v>966</v>
      </c>
      <c r="D137" s="1" t="s">
        <v>678</v>
      </c>
      <c r="E137" s="1">
        <v>3212.72</v>
      </c>
      <c r="F137" s="1">
        <v>3373.3560000000002</v>
      </c>
      <c r="G137">
        <v>2811.13</v>
      </c>
    </row>
    <row r="138" spans="1:7" x14ac:dyDescent="0.25">
      <c r="A138" s="1" t="s">
        <v>675</v>
      </c>
      <c r="B138" s="1" t="s">
        <v>964</v>
      </c>
      <c r="C138" s="1" t="s">
        <v>966</v>
      </c>
      <c r="D138" s="1" t="s">
        <v>676</v>
      </c>
      <c r="E138" s="1">
        <v>4698.18</v>
      </c>
      <c r="F138" s="1">
        <v>4933.0919999999996</v>
      </c>
      <c r="G138">
        <v>4110.91</v>
      </c>
    </row>
    <row r="139" spans="1:7" x14ac:dyDescent="0.25">
      <c r="A139" s="1" t="s">
        <v>765</v>
      </c>
      <c r="B139" s="1" t="s">
        <v>964</v>
      </c>
      <c r="C139" s="1" t="s">
        <v>966</v>
      </c>
      <c r="D139" s="1" t="s">
        <v>766</v>
      </c>
      <c r="E139" s="1">
        <v>1450.32</v>
      </c>
      <c r="F139" s="1">
        <v>1522.836</v>
      </c>
      <c r="G139">
        <v>1269.03</v>
      </c>
    </row>
    <row r="140" spans="1:7" x14ac:dyDescent="0.25">
      <c r="A140" s="1" t="s">
        <v>767</v>
      </c>
      <c r="B140" s="1" t="s">
        <v>964</v>
      </c>
      <c r="C140" s="1" t="s">
        <v>966</v>
      </c>
      <c r="D140" s="1" t="s">
        <v>768</v>
      </c>
      <c r="E140" s="1">
        <v>1572.65</v>
      </c>
      <c r="F140" s="1">
        <v>1651.2840000000001</v>
      </c>
      <c r="G140">
        <v>1376.07</v>
      </c>
    </row>
    <row r="141" spans="1:7" x14ac:dyDescent="0.25">
      <c r="A141" s="1" t="s">
        <v>816</v>
      </c>
      <c r="B141" s="1" t="s">
        <v>964</v>
      </c>
      <c r="C141" s="1" t="s">
        <v>966</v>
      </c>
      <c r="D141" s="1" t="s">
        <v>817</v>
      </c>
      <c r="E141" s="1">
        <v>110.55</v>
      </c>
      <c r="F141" s="1">
        <v>116.07599999999999</v>
      </c>
      <c r="G141">
        <v>96.73</v>
      </c>
    </row>
    <row r="142" spans="1:7" x14ac:dyDescent="0.25">
      <c r="A142" s="1" t="s">
        <v>837</v>
      </c>
      <c r="B142" s="1" t="s">
        <v>964</v>
      </c>
      <c r="C142" s="1" t="s">
        <v>966</v>
      </c>
      <c r="D142" s="1" t="s">
        <v>838</v>
      </c>
      <c r="E142" s="1">
        <v>958.65</v>
      </c>
      <c r="F142" s="1">
        <v>1006.5839999999999</v>
      </c>
      <c r="G142">
        <v>838.82</v>
      </c>
    </row>
    <row r="143" spans="1:7" x14ac:dyDescent="0.25">
      <c r="A143" s="1" t="s">
        <v>839</v>
      </c>
      <c r="B143" s="1" t="s">
        <v>964</v>
      </c>
      <c r="C143" s="1" t="s">
        <v>966</v>
      </c>
      <c r="D143" s="1" t="s">
        <v>840</v>
      </c>
      <c r="E143" s="1">
        <v>1079.54</v>
      </c>
      <c r="F143" s="1">
        <v>1133.52</v>
      </c>
      <c r="G143">
        <v>944.6</v>
      </c>
    </row>
    <row r="144" spans="1:7" x14ac:dyDescent="0.25">
      <c r="A144" s="1" t="s">
        <v>833</v>
      </c>
      <c r="B144" s="1" t="s">
        <v>964</v>
      </c>
      <c r="C144" s="1" t="s">
        <v>966</v>
      </c>
      <c r="D144" s="1" t="s">
        <v>834</v>
      </c>
      <c r="E144" s="1">
        <v>1830.92</v>
      </c>
      <c r="F144" s="1">
        <v>1922.472</v>
      </c>
      <c r="G144">
        <v>1602.06</v>
      </c>
    </row>
    <row r="145" spans="1:7" x14ac:dyDescent="0.25">
      <c r="A145" s="1" t="s">
        <v>835</v>
      </c>
      <c r="B145" s="1" t="s">
        <v>964</v>
      </c>
      <c r="C145" s="1" t="s">
        <v>966</v>
      </c>
      <c r="D145" s="1" t="s">
        <v>836</v>
      </c>
      <c r="E145" s="1">
        <v>2072.7199999999998</v>
      </c>
      <c r="F145" s="1">
        <v>2176.3560000000002</v>
      </c>
      <c r="G145">
        <v>1813.63</v>
      </c>
    </row>
    <row r="146" spans="1:7" x14ac:dyDescent="0.25">
      <c r="A146" s="1" t="s">
        <v>744</v>
      </c>
      <c r="B146" s="1" t="s">
        <v>964</v>
      </c>
      <c r="C146" s="1" t="s">
        <v>966</v>
      </c>
      <c r="D146" s="1" t="s">
        <v>745</v>
      </c>
      <c r="E146" s="1">
        <v>1603.9</v>
      </c>
      <c r="F146" s="1">
        <v>1684.0920000000001</v>
      </c>
      <c r="G146">
        <v>1403.41</v>
      </c>
    </row>
    <row r="147" spans="1:7" x14ac:dyDescent="0.25">
      <c r="A147" s="1" t="s">
        <v>738</v>
      </c>
      <c r="B147" s="1" t="s">
        <v>964</v>
      </c>
      <c r="C147" s="1" t="s">
        <v>966</v>
      </c>
      <c r="D147" s="1" t="s">
        <v>739</v>
      </c>
      <c r="E147" s="1">
        <v>3031.38</v>
      </c>
      <c r="F147" s="1">
        <v>3182.9520000000002</v>
      </c>
      <c r="G147">
        <v>2652.46</v>
      </c>
    </row>
    <row r="148" spans="1:7" x14ac:dyDescent="0.25">
      <c r="A148" s="1" t="s">
        <v>1787</v>
      </c>
      <c r="B148" s="1" t="s">
        <v>977</v>
      </c>
      <c r="C148" s="1" t="s">
        <v>616</v>
      </c>
      <c r="D148" s="1" t="s">
        <v>1798</v>
      </c>
      <c r="E148" s="1">
        <v>3034.18</v>
      </c>
      <c r="F148" s="1">
        <v>3185.8919999999998</v>
      </c>
      <c r="G148">
        <v>2654.91</v>
      </c>
    </row>
    <row r="149" spans="1:7" x14ac:dyDescent="0.25">
      <c r="A149" s="1" t="s">
        <v>1788</v>
      </c>
      <c r="B149" s="1" t="s">
        <v>977</v>
      </c>
      <c r="C149" s="1" t="s">
        <v>616</v>
      </c>
      <c r="D149" s="1" t="s">
        <v>1799</v>
      </c>
      <c r="E149" s="1">
        <v>3543.91</v>
      </c>
      <c r="F149" s="1">
        <v>3721.1039999999998</v>
      </c>
      <c r="G149">
        <v>3100.92</v>
      </c>
    </row>
    <row r="150" spans="1:7" x14ac:dyDescent="0.25">
      <c r="A150" s="1" t="s">
        <v>1789</v>
      </c>
      <c r="B150" s="1" t="s">
        <v>977</v>
      </c>
      <c r="C150" s="1" t="s">
        <v>616</v>
      </c>
      <c r="D150" s="1" t="s">
        <v>1800</v>
      </c>
      <c r="E150" s="1">
        <v>4053.66</v>
      </c>
      <c r="F150" s="1">
        <v>4256.34</v>
      </c>
      <c r="G150">
        <v>3546.95</v>
      </c>
    </row>
    <row r="151" spans="1:7" x14ac:dyDescent="0.25">
      <c r="A151" s="1" t="s">
        <v>1790</v>
      </c>
      <c r="B151" s="1" t="s">
        <v>977</v>
      </c>
      <c r="C151" s="1" t="s">
        <v>616</v>
      </c>
      <c r="D151" s="1" t="s">
        <v>1801</v>
      </c>
      <c r="E151" s="1">
        <v>2292.37</v>
      </c>
      <c r="F151" s="1">
        <v>2406.9839999999999</v>
      </c>
      <c r="G151">
        <v>2005.82</v>
      </c>
    </row>
    <row r="152" spans="1:7" x14ac:dyDescent="0.25">
      <c r="A152" s="1" t="s">
        <v>1791</v>
      </c>
      <c r="B152" s="1" t="s">
        <v>977</v>
      </c>
      <c r="C152" s="1" t="s">
        <v>616</v>
      </c>
      <c r="D152" s="1" t="s">
        <v>1802</v>
      </c>
      <c r="E152" s="1">
        <v>3106.48</v>
      </c>
      <c r="F152" s="1">
        <v>3261.8040000000001</v>
      </c>
      <c r="G152">
        <v>2718.17</v>
      </c>
    </row>
    <row r="153" spans="1:7" x14ac:dyDescent="0.25">
      <c r="A153" s="1" t="s">
        <v>1792</v>
      </c>
      <c r="B153" s="1" t="s">
        <v>977</v>
      </c>
      <c r="C153" s="1" t="s">
        <v>616</v>
      </c>
      <c r="D153" s="1" t="s">
        <v>1803</v>
      </c>
      <c r="E153" s="1">
        <v>3931.3</v>
      </c>
      <c r="F153" s="1">
        <v>4127.8680000000004</v>
      </c>
      <c r="G153">
        <v>3439.89</v>
      </c>
    </row>
    <row r="154" spans="1:7" x14ac:dyDescent="0.25">
      <c r="A154" s="1" t="s">
        <v>1247</v>
      </c>
      <c r="B154" s="1" t="s">
        <v>469</v>
      </c>
      <c r="C154" s="1" t="s">
        <v>965</v>
      </c>
      <c r="D154" s="1" t="s">
        <v>1283</v>
      </c>
      <c r="E154" s="1">
        <v>818.94</v>
      </c>
      <c r="F154" s="1">
        <v>859.88400000000001</v>
      </c>
      <c r="G154">
        <v>716.57</v>
      </c>
    </row>
    <row r="155" spans="1:7" x14ac:dyDescent="0.25">
      <c r="A155" s="1" t="s">
        <v>872</v>
      </c>
      <c r="B155" s="1" t="s">
        <v>469</v>
      </c>
      <c r="C155" s="1" t="s">
        <v>965</v>
      </c>
      <c r="D155" s="1" t="s">
        <v>873</v>
      </c>
      <c r="E155" s="1">
        <v>942.66</v>
      </c>
      <c r="F155" s="1">
        <v>989.79600000000005</v>
      </c>
      <c r="G155">
        <v>824.83</v>
      </c>
    </row>
    <row r="156" spans="1:7" x14ac:dyDescent="0.25">
      <c r="A156" s="1" t="s">
        <v>876</v>
      </c>
      <c r="B156" s="1" t="s">
        <v>469</v>
      </c>
      <c r="C156" s="1" t="s">
        <v>965</v>
      </c>
      <c r="D156" s="1" t="s">
        <v>879</v>
      </c>
      <c r="E156" s="1">
        <v>1497.06</v>
      </c>
      <c r="F156" s="1">
        <v>1571.9160000000002</v>
      </c>
      <c r="G156">
        <v>1309.93</v>
      </c>
    </row>
    <row r="157" spans="1:7" x14ac:dyDescent="0.25">
      <c r="A157" s="1" t="s">
        <v>868</v>
      </c>
      <c r="B157" s="1" t="s">
        <v>469</v>
      </c>
      <c r="C157" s="1" t="s">
        <v>965</v>
      </c>
      <c r="D157" s="1" t="s">
        <v>870</v>
      </c>
      <c r="E157" s="1">
        <v>2613.04</v>
      </c>
      <c r="F157" s="1">
        <v>2743.692</v>
      </c>
      <c r="G157">
        <v>2286.41</v>
      </c>
    </row>
    <row r="158" spans="1:7" x14ac:dyDescent="0.25">
      <c r="A158" s="1" t="s">
        <v>1249</v>
      </c>
      <c r="B158" s="1" t="s">
        <v>469</v>
      </c>
      <c r="C158" s="1" t="s">
        <v>965</v>
      </c>
      <c r="D158" s="1" t="s">
        <v>1284</v>
      </c>
      <c r="E158" s="1">
        <v>948.55</v>
      </c>
      <c r="F158" s="1">
        <v>995.976</v>
      </c>
      <c r="G158">
        <v>829.98</v>
      </c>
    </row>
    <row r="159" spans="1:7" x14ac:dyDescent="0.25">
      <c r="A159" s="1" t="s">
        <v>885</v>
      </c>
      <c r="B159" s="1" t="s">
        <v>469</v>
      </c>
      <c r="C159" s="1" t="s">
        <v>965</v>
      </c>
      <c r="D159" s="1" t="s">
        <v>887</v>
      </c>
      <c r="E159" s="1">
        <v>1060.49</v>
      </c>
      <c r="F159" s="1">
        <v>1113.5160000000001</v>
      </c>
      <c r="G159">
        <v>927.93</v>
      </c>
    </row>
    <row r="160" spans="1:7" x14ac:dyDescent="0.25">
      <c r="A160" s="1" t="s">
        <v>889</v>
      </c>
      <c r="B160" s="1" t="s">
        <v>469</v>
      </c>
      <c r="C160" s="1" t="s">
        <v>965</v>
      </c>
      <c r="D160" s="1" t="s">
        <v>892</v>
      </c>
      <c r="E160" s="1">
        <v>1224.8599999999999</v>
      </c>
      <c r="F160" s="1">
        <v>1286.0999999999999</v>
      </c>
      <c r="G160">
        <v>1071.75</v>
      </c>
    </row>
    <row r="161" spans="1:7" x14ac:dyDescent="0.25">
      <c r="A161" s="1" t="s">
        <v>893</v>
      </c>
      <c r="B161" s="1" t="s">
        <v>469</v>
      </c>
      <c r="C161" s="1" t="s">
        <v>965</v>
      </c>
      <c r="D161" s="1" t="s">
        <v>894</v>
      </c>
      <c r="E161" s="1">
        <v>1633.15</v>
      </c>
      <c r="F161" s="1">
        <v>1714.8119999999999</v>
      </c>
      <c r="G161">
        <v>1429.01</v>
      </c>
    </row>
    <row r="162" spans="1:7" x14ac:dyDescent="0.25">
      <c r="A162" s="1" t="s">
        <v>881</v>
      </c>
      <c r="B162" s="1" t="s">
        <v>469</v>
      </c>
      <c r="C162" s="1" t="s">
        <v>965</v>
      </c>
      <c r="D162" s="1" t="s">
        <v>882</v>
      </c>
      <c r="E162" s="1">
        <v>3417.13</v>
      </c>
      <c r="F162" s="1">
        <v>3587.9879999999998</v>
      </c>
      <c r="G162">
        <v>2989.99</v>
      </c>
    </row>
    <row r="163" spans="1:7" x14ac:dyDescent="0.25">
      <c r="A163" s="1" t="s">
        <v>901</v>
      </c>
      <c r="B163" s="1" t="s">
        <v>469</v>
      </c>
      <c r="C163" s="1" t="s">
        <v>965</v>
      </c>
      <c r="D163" s="1" t="s">
        <v>903</v>
      </c>
      <c r="E163" s="1">
        <v>1401.8</v>
      </c>
      <c r="F163" s="1">
        <v>1471.896</v>
      </c>
      <c r="G163">
        <v>1226.58</v>
      </c>
    </row>
    <row r="164" spans="1:7" x14ac:dyDescent="0.25">
      <c r="A164" s="1" t="s">
        <v>897</v>
      </c>
      <c r="B164" s="1" t="s">
        <v>469</v>
      </c>
      <c r="C164" s="1" t="s">
        <v>965</v>
      </c>
      <c r="D164" s="1" t="s">
        <v>900</v>
      </c>
      <c r="E164" s="1">
        <v>3719.96</v>
      </c>
      <c r="F164" s="1">
        <v>3905.9639999999999</v>
      </c>
      <c r="G164">
        <v>3254.97</v>
      </c>
    </row>
    <row r="165" spans="1:7" x14ac:dyDescent="0.25">
      <c r="A165" s="1" t="s">
        <v>773</v>
      </c>
      <c r="B165" s="1" t="s">
        <v>469</v>
      </c>
      <c r="C165" s="1" t="s">
        <v>965</v>
      </c>
      <c r="D165" s="1" t="s">
        <v>774</v>
      </c>
      <c r="E165" s="1">
        <v>346.42</v>
      </c>
      <c r="F165" s="1">
        <v>363.74400000000003</v>
      </c>
      <c r="G165">
        <v>303.12</v>
      </c>
    </row>
    <row r="166" spans="1:7" x14ac:dyDescent="0.25">
      <c r="A166" s="1" t="s">
        <v>777</v>
      </c>
      <c r="B166" s="1" t="s">
        <v>469</v>
      </c>
      <c r="C166" s="1" t="s">
        <v>965</v>
      </c>
      <c r="D166" s="1" t="s">
        <v>779</v>
      </c>
      <c r="E166" s="1">
        <v>374.7</v>
      </c>
      <c r="F166" s="1">
        <v>393.43200000000002</v>
      </c>
      <c r="G166">
        <v>327.86</v>
      </c>
    </row>
    <row r="167" spans="1:7" x14ac:dyDescent="0.25">
      <c r="A167" s="1" t="s">
        <v>781</v>
      </c>
      <c r="B167" s="1" t="s">
        <v>469</v>
      </c>
      <c r="C167" s="1" t="s">
        <v>965</v>
      </c>
      <c r="D167" s="1" t="s">
        <v>1851</v>
      </c>
      <c r="E167" s="1">
        <v>476.34</v>
      </c>
      <c r="F167" s="1">
        <v>500.16</v>
      </c>
      <c r="G167">
        <v>416.8</v>
      </c>
    </row>
    <row r="168" spans="1:7" x14ac:dyDescent="0.25">
      <c r="A168" s="1" t="s">
        <v>708</v>
      </c>
      <c r="B168" s="1" t="s">
        <v>469</v>
      </c>
      <c r="C168" s="1" t="s">
        <v>966</v>
      </c>
      <c r="D168" s="1" t="s">
        <v>709</v>
      </c>
      <c r="E168" s="1">
        <v>197.3</v>
      </c>
      <c r="F168" s="1">
        <v>207.16800000000001</v>
      </c>
      <c r="G168">
        <v>172.64</v>
      </c>
    </row>
    <row r="169" spans="1:7" x14ac:dyDescent="0.25">
      <c r="A169" s="1" t="s">
        <v>712</v>
      </c>
      <c r="B169" s="1" t="s">
        <v>469</v>
      </c>
      <c r="C169" s="1" t="s">
        <v>966</v>
      </c>
      <c r="D169" s="1" t="s">
        <v>714</v>
      </c>
      <c r="E169" s="1">
        <v>259.57</v>
      </c>
      <c r="F169" s="1">
        <v>272.54399999999998</v>
      </c>
      <c r="G169">
        <v>227.12</v>
      </c>
    </row>
    <row r="170" spans="1:7" x14ac:dyDescent="0.25">
      <c r="A170" s="1" t="s">
        <v>716</v>
      </c>
      <c r="B170" s="1" t="s">
        <v>469</v>
      </c>
      <c r="C170" s="1" t="s">
        <v>966</v>
      </c>
      <c r="D170" s="1" t="s">
        <v>719</v>
      </c>
      <c r="E170" s="1">
        <v>311.48</v>
      </c>
      <c r="F170" s="1">
        <v>327.06</v>
      </c>
      <c r="G170">
        <v>272.55</v>
      </c>
    </row>
    <row r="171" spans="1:7" x14ac:dyDescent="0.25">
      <c r="A171" s="1" t="s">
        <v>720</v>
      </c>
      <c r="B171" s="1" t="s">
        <v>469</v>
      </c>
      <c r="C171" s="1" t="s">
        <v>966</v>
      </c>
      <c r="D171" s="1" t="s">
        <v>723</v>
      </c>
      <c r="E171" s="1">
        <v>255.28</v>
      </c>
      <c r="F171" s="1">
        <v>268.04399999999998</v>
      </c>
      <c r="G171">
        <v>223.37</v>
      </c>
    </row>
    <row r="172" spans="1:7" x14ac:dyDescent="0.25">
      <c r="A172" s="1" t="s">
        <v>724</v>
      </c>
      <c r="B172" s="1" t="s">
        <v>469</v>
      </c>
      <c r="C172" s="1" t="s">
        <v>966</v>
      </c>
      <c r="D172" s="1" t="s">
        <v>725</v>
      </c>
      <c r="E172" s="1">
        <v>306.06</v>
      </c>
      <c r="F172" s="1">
        <v>321.36</v>
      </c>
      <c r="G172">
        <v>267.8</v>
      </c>
    </row>
    <row r="173" spans="1:7" x14ac:dyDescent="0.25">
      <c r="A173" s="1" t="s">
        <v>728</v>
      </c>
      <c r="B173" s="1" t="s">
        <v>469</v>
      </c>
      <c r="C173" s="1" t="s">
        <v>966</v>
      </c>
      <c r="D173" s="1" t="s">
        <v>730</v>
      </c>
      <c r="E173" s="1">
        <v>386.07</v>
      </c>
      <c r="F173" s="1">
        <v>405.37200000000001</v>
      </c>
      <c r="G173">
        <v>337.81</v>
      </c>
    </row>
    <row r="174" spans="1:7" x14ac:dyDescent="0.25">
      <c r="A174" s="1" t="s">
        <v>1251</v>
      </c>
      <c r="B174" s="1" t="s">
        <v>469</v>
      </c>
      <c r="C174" s="1" t="s">
        <v>965</v>
      </c>
      <c r="D174" s="1" t="s">
        <v>1285</v>
      </c>
      <c r="E174" s="1">
        <v>1048.7</v>
      </c>
      <c r="F174" s="1">
        <v>1101.1320000000001</v>
      </c>
      <c r="G174">
        <v>917.61</v>
      </c>
    </row>
    <row r="175" spans="1:7" x14ac:dyDescent="0.25">
      <c r="A175" s="1" t="s">
        <v>908</v>
      </c>
      <c r="B175" s="1" t="s">
        <v>469</v>
      </c>
      <c r="C175" s="1" t="s">
        <v>965</v>
      </c>
      <c r="D175" s="1" t="s">
        <v>909</v>
      </c>
      <c r="E175" s="1">
        <v>1687.59</v>
      </c>
      <c r="F175" s="1">
        <v>1771.9680000000001</v>
      </c>
      <c r="G175">
        <v>1476.64</v>
      </c>
    </row>
    <row r="176" spans="1:7" x14ac:dyDescent="0.25">
      <c r="A176" s="1" t="s">
        <v>1253</v>
      </c>
      <c r="B176" s="1" t="s">
        <v>469</v>
      </c>
      <c r="C176" s="1" t="s">
        <v>965</v>
      </c>
      <c r="D176" s="1" t="s">
        <v>1286</v>
      </c>
      <c r="E176" s="1">
        <v>1166.54</v>
      </c>
      <c r="F176" s="1">
        <v>1224.864</v>
      </c>
      <c r="G176">
        <v>1020.72</v>
      </c>
    </row>
    <row r="177" spans="1:7" x14ac:dyDescent="0.25">
      <c r="A177" s="1" t="s">
        <v>910</v>
      </c>
      <c r="B177" s="1" t="s">
        <v>469</v>
      </c>
      <c r="C177" s="1" t="s">
        <v>965</v>
      </c>
      <c r="D177" s="1" t="s">
        <v>911</v>
      </c>
      <c r="E177" s="1">
        <v>1592.32</v>
      </c>
      <c r="F177" s="1">
        <v>1671.9359999999999</v>
      </c>
      <c r="G177">
        <v>1393.28</v>
      </c>
    </row>
    <row r="178" spans="1:7" x14ac:dyDescent="0.25">
      <c r="A178" s="1" t="s">
        <v>912</v>
      </c>
      <c r="B178" s="1" t="s">
        <v>469</v>
      </c>
      <c r="C178" s="1" t="s">
        <v>965</v>
      </c>
      <c r="D178" s="1" t="s">
        <v>913</v>
      </c>
      <c r="E178" s="1">
        <v>2014.22</v>
      </c>
      <c r="F178" s="1">
        <v>2114.9279999999999</v>
      </c>
      <c r="G178">
        <v>1762.44</v>
      </c>
    </row>
    <row r="179" spans="1:7" x14ac:dyDescent="0.25">
      <c r="A179" s="1" t="s">
        <v>808</v>
      </c>
      <c r="B179" s="1" t="s">
        <v>469</v>
      </c>
      <c r="C179" s="1" t="s">
        <v>965</v>
      </c>
      <c r="D179" s="1" t="s">
        <v>811</v>
      </c>
      <c r="E179" s="1">
        <v>680.48</v>
      </c>
      <c r="F179" s="1">
        <v>714.50399999999991</v>
      </c>
      <c r="G179">
        <v>595.41999999999996</v>
      </c>
    </row>
    <row r="180" spans="1:7" x14ac:dyDescent="0.25">
      <c r="A180" s="1" t="s">
        <v>812</v>
      </c>
      <c r="B180" s="1" t="s">
        <v>469</v>
      </c>
      <c r="C180" s="1" t="s">
        <v>965</v>
      </c>
      <c r="D180" s="1" t="s">
        <v>815</v>
      </c>
      <c r="E180" s="1">
        <v>1224.8599999999999</v>
      </c>
      <c r="F180" s="1">
        <v>1286.0999999999999</v>
      </c>
      <c r="G180">
        <v>1071.75</v>
      </c>
    </row>
    <row r="181" spans="1:7" x14ac:dyDescent="0.25">
      <c r="A181" s="1" t="s">
        <v>705</v>
      </c>
      <c r="B181" s="1" t="s">
        <v>469</v>
      </c>
      <c r="C181" s="1" t="s">
        <v>966</v>
      </c>
      <c r="D181" s="1" t="s">
        <v>706</v>
      </c>
      <c r="E181" s="1">
        <v>107.98</v>
      </c>
      <c r="F181" s="1">
        <v>113.376</v>
      </c>
      <c r="G181">
        <v>94.48</v>
      </c>
    </row>
    <row r="182" spans="1:7" x14ac:dyDescent="0.25">
      <c r="A182" s="1" t="s">
        <v>804</v>
      </c>
      <c r="B182" s="1" t="s">
        <v>469</v>
      </c>
      <c r="C182" s="1" t="s">
        <v>965</v>
      </c>
      <c r="D182" s="1" t="s">
        <v>805</v>
      </c>
      <c r="E182" s="1">
        <v>854.29</v>
      </c>
      <c r="F182" s="1">
        <v>897</v>
      </c>
      <c r="G182">
        <v>747.5</v>
      </c>
    </row>
    <row r="183" spans="1:7" x14ac:dyDescent="0.25">
      <c r="A183" s="1" t="s">
        <v>807</v>
      </c>
      <c r="B183" s="1" t="s">
        <v>469</v>
      </c>
      <c r="C183" s="1" t="s">
        <v>965</v>
      </c>
      <c r="D183" s="1" t="s">
        <v>1432</v>
      </c>
      <c r="E183" s="1">
        <v>1608.41</v>
      </c>
      <c r="F183" s="1">
        <v>1688.8320000000001</v>
      </c>
      <c r="G183">
        <v>1407.36</v>
      </c>
    </row>
    <row r="184" spans="1:7" x14ac:dyDescent="0.25">
      <c r="A184" s="1" t="s">
        <v>1540</v>
      </c>
      <c r="B184" s="1" t="s">
        <v>469</v>
      </c>
      <c r="C184" s="1" t="s">
        <v>965</v>
      </c>
      <c r="D184" s="1" t="s">
        <v>1546</v>
      </c>
      <c r="E184" s="1">
        <v>573.09</v>
      </c>
      <c r="F184" s="1">
        <v>601.74</v>
      </c>
      <c r="G184">
        <v>501.45</v>
      </c>
    </row>
    <row r="185" spans="1:7" x14ac:dyDescent="0.25">
      <c r="A185" s="1" t="s">
        <v>1539</v>
      </c>
      <c r="B185" s="1" t="s">
        <v>469</v>
      </c>
      <c r="C185" s="1" t="s">
        <v>965</v>
      </c>
      <c r="D185" s="1" t="s">
        <v>1547</v>
      </c>
      <c r="E185" s="1">
        <v>858.03</v>
      </c>
      <c r="F185" s="1">
        <v>900.93600000000004</v>
      </c>
      <c r="G185">
        <v>750.78</v>
      </c>
    </row>
    <row r="186" spans="1:7" x14ac:dyDescent="0.25">
      <c r="A186" s="1" t="s">
        <v>1538</v>
      </c>
      <c r="B186" s="1" t="s">
        <v>469</v>
      </c>
      <c r="C186" s="1" t="s">
        <v>965</v>
      </c>
      <c r="D186" s="1" t="s">
        <v>1548</v>
      </c>
      <c r="E186" s="1">
        <v>1049.78</v>
      </c>
      <c r="F186" s="1">
        <v>1102.2719999999999</v>
      </c>
      <c r="G186">
        <v>918.56</v>
      </c>
    </row>
    <row r="187" spans="1:7" x14ac:dyDescent="0.25">
      <c r="A187" s="1" t="s">
        <v>1541</v>
      </c>
      <c r="B187" s="1" t="s">
        <v>469</v>
      </c>
      <c r="C187" s="1" t="s">
        <v>965</v>
      </c>
      <c r="D187" s="1" t="s">
        <v>1549</v>
      </c>
      <c r="E187" s="1">
        <v>267.8</v>
      </c>
      <c r="F187" s="1">
        <v>281.19600000000003</v>
      </c>
      <c r="G187">
        <v>234.33</v>
      </c>
    </row>
    <row r="188" spans="1:7" x14ac:dyDescent="0.25">
      <c r="A188" s="1" t="s">
        <v>1535</v>
      </c>
      <c r="B188" s="1" t="s">
        <v>469</v>
      </c>
      <c r="C188" s="1" t="s">
        <v>965</v>
      </c>
      <c r="D188" s="1" t="s">
        <v>1537</v>
      </c>
      <c r="E188" s="1">
        <v>598.82000000000005</v>
      </c>
      <c r="F188" s="1">
        <v>628.76400000000001</v>
      </c>
      <c r="G188">
        <v>523.97</v>
      </c>
    </row>
    <row r="189" spans="1:7" x14ac:dyDescent="0.25">
      <c r="A189" s="1" t="s">
        <v>941</v>
      </c>
      <c r="B189" s="1" t="s">
        <v>469</v>
      </c>
      <c r="C189" s="1" t="s">
        <v>965</v>
      </c>
      <c r="D189" s="1" t="s">
        <v>942</v>
      </c>
      <c r="E189" s="1">
        <v>1020.73</v>
      </c>
      <c r="F189" s="1">
        <v>1071.768</v>
      </c>
      <c r="G189">
        <v>893.14</v>
      </c>
    </row>
    <row r="190" spans="1:7" x14ac:dyDescent="0.25">
      <c r="A190" s="1" t="s">
        <v>945</v>
      </c>
      <c r="B190" s="1" t="s">
        <v>469</v>
      </c>
      <c r="C190" s="1" t="s">
        <v>965</v>
      </c>
      <c r="D190" s="1" t="s">
        <v>946</v>
      </c>
      <c r="E190" s="1">
        <v>1649.65</v>
      </c>
      <c r="F190" s="1">
        <v>1732.1280000000002</v>
      </c>
      <c r="G190">
        <v>1443.44</v>
      </c>
    </row>
    <row r="191" spans="1:7" x14ac:dyDescent="0.25">
      <c r="A191" s="1" t="s">
        <v>2191</v>
      </c>
      <c r="B191" s="1" t="s">
        <v>469</v>
      </c>
      <c r="C191" s="1" t="s">
        <v>965</v>
      </c>
      <c r="D191" s="1" t="s">
        <v>2199</v>
      </c>
      <c r="E191" s="1">
        <v>918</v>
      </c>
      <c r="F191" s="1">
        <v>963.9</v>
      </c>
      <c r="G191">
        <v>803.25</v>
      </c>
    </row>
    <row r="192" spans="1:7" x14ac:dyDescent="0.25">
      <c r="A192" s="1" t="s">
        <v>2193</v>
      </c>
      <c r="B192" s="1" t="s">
        <v>469</v>
      </c>
      <c r="C192" s="1" t="s">
        <v>965</v>
      </c>
      <c r="D192" s="1" t="s">
        <v>2200</v>
      </c>
      <c r="E192" s="1">
        <v>1389</v>
      </c>
      <c r="F192" s="1">
        <v>1458.4559999999999</v>
      </c>
      <c r="G192">
        <v>1215.3800000000001</v>
      </c>
    </row>
    <row r="193" spans="1:7" x14ac:dyDescent="0.25">
      <c r="A193" s="1" t="s">
        <v>2195</v>
      </c>
      <c r="B193" s="1" t="s">
        <v>469</v>
      </c>
      <c r="C193" s="1" t="s">
        <v>1591</v>
      </c>
      <c r="D193" s="1" t="s">
        <v>2201</v>
      </c>
      <c r="E193" s="1">
        <v>216.64</v>
      </c>
      <c r="F193" s="1">
        <v>227.47200000000001</v>
      </c>
      <c r="G193">
        <v>189.56</v>
      </c>
    </row>
    <row r="194" spans="1:7" x14ac:dyDescent="0.25">
      <c r="A194" s="1" t="s">
        <v>2197</v>
      </c>
      <c r="B194" s="1" t="s">
        <v>469</v>
      </c>
      <c r="C194" s="1" t="s">
        <v>1591</v>
      </c>
      <c r="D194" s="1" t="s">
        <v>2202</v>
      </c>
      <c r="E194" s="1">
        <v>250.33</v>
      </c>
      <c r="F194" s="1">
        <v>262.84800000000001</v>
      </c>
      <c r="G194">
        <v>219.04</v>
      </c>
    </row>
    <row r="195" spans="1:7" x14ac:dyDescent="0.25">
      <c r="A195" s="1" t="s">
        <v>803</v>
      </c>
      <c r="B195" s="1" t="s">
        <v>469</v>
      </c>
      <c r="C195" s="1" t="s">
        <v>1591</v>
      </c>
      <c r="D195" s="1" t="s">
        <v>1595</v>
      </c>
      <c r="E195" s="1">
        <v>721.26</v>
      </c>
      <c r="F195" s="1">
        <v>757.32</v>
      </c>
      <c r="G195">
        <v>631.1</v>
      </c>
    </row>
    <row r="196" spans="1:7" x14ac:dyDescent="0.25">
      <c r="A196" s="1" t="s">
        <v>762</v>
      </c>
      <c r="B196" s="1" t="s">
        <v>469</v>
      </c>
      <c r="C196" s="1" t="s">
        <v>965</v>
      </c>
      <c r="D196" s="1" t="s">
        <v>764</v>
      </c>
      <c r="E196" s="1">
        <v>123.85</v>
      </c>
      <c r="F196" s="1">
        <v>130.04400000000001</v>
      </c>
      <c r="G196">
        <v>108.37</v>
      </c>
    </row>
    <row r="197" spans="1:7" x14ac:dyDescent="0.25">
      <c r="A197" s="1" t="s">
        <v>922</v>
      </c>
      <c r="B197" s="1" t="s">
        <v>469</v>
      </c>
      <c r="C197" s="1" t="s">
        <v>966</v>
      </c>
      <c r="D197" s="1" t="s">
        <v>923</v>
      </c>
      <c r="E197" s="1">
        <v>882.49</v>
      </c>
      <c r="F197" s="1">
        <v>926.61599999999999</v>
      </c>
      <c r="G197">
        <v>772.18</v>
      </c>
    </row>
    <row r="198" spans="1:7" x14ac:dyDescent="0.25">
      <c r="A198" s="1" t="s">
        <v>702</v>
      </c>
      <c r="B198" s="1" t="s">
        <v>469</v>
      </c>
      <c r="C198" s="1" t="s">
        <v>966</v>
      </c>
      <c r="D198" s="1" t="s">
        <v>704</v>
      </c>
      <c r="E198" s="1">
        <v>2476.4299999999998</v>
      </c>
      <c r="F198" s="1">
        <v>2600.2560000000003</v>
      </c>
      <c r="G198">
        <v>2166.88</v>
      </c>
    </row>
    <row r="199" spans="1:7" x14ac:dyDescent="0.25">
      <c r="A199" s="1" t="s">
        <v>1255</v>
      </c>
      <c r="B199" s="1" t="s">
        <v>469</v>
      </c>
      <c r="C199" s="1" t="s">
        <v>966</v>
      </c>
      <c r="D199" s="1" t="s">
        <v>1287</v>
      </c>
      <c r="E199" s="1">
        <v>2548.9699999999998</v>
      </c>
      <c r="F199" s="1">
        <v>2676.42</v>
      </c>
      <c r="G199">
        <v>2230.35</v>
      </c>
    </row>
    <row r="200" spans="1:7" x14ac:dyDescent="0.25">
      <c r="A200" s="1" t="s">
        <v>825</v>
      </c>
      <c r="B200" s="1" t="s">
        <v>469</v>
      </c>
      <c r="C200" s="1" t="s">
        <v>966</v>
      </c>
      <c r="D200" s="1" t="s">
        <v>828</v>
      </c>
      <c r="E200" s="1">
        <v>3055.04</v>
      </c>
      <c r="F200" s="1">
        <v>3207.7919999999999</v>
      </c>
      <c r="G200">
        <v>2673.16</v>
      </c>
    </row>
    <row r="201" spans="1:7" x14ac:dyDescent="0.25">
      <c r="A201" s="1" t="s">
        <v>1257</v>
      </c>
      <c r="B201" s="1" t="s">
        <v>469</v>
      </c>
      <c r="C201" s="1" t="s">
        <v>966</v>
      </c>
      <c r="D201" s="1" t="s">
        <v>1288</v>
      </c>
      <c r="E201" s="1">
        <v>857.89</v>
      </c>
      <c r="F201" s="1">
        <v>900.78</v>
      </c>
      <c r="G201">
        <v>750.65</v>
      </c>
    </row>
    <row r="202" spans="1:7" x14ac:dyDescent="0.25">
      <c r="A202" s="1" t="s">
        <v>853</v>
      </c>
      <c r="B202" s="1" t="s">
        <v>469</v>
      </c>
      <c r="C202" s="1" t="s">
        <v>966</v>
      </c>
      <c r="D202" s="1" t="s">
        <v>854</v>
      </c>
      <c r="E202" s="1">
        <v>857.89</v>
      </c>
      <c r="F202" s="1">
        <v>900.78</v>
      </c>
      <c r="G202">
        <v>750.65</v>
      </c>
    </row>
    <row r="203" spans="1:7" x14ac:dyDescent="0.25">
      <c r="A203" s="1" t="s">
        <v>857</v>
      </c>
      <c r="B203" s="1" t="s">
        <v>469</v>
      </c>
      <c r="C203" s="1" t="s">
        <v>966</v>
      </c>
      <c r="D203" s="1" t="s">
        <v>860</v>
      </c>
      <c r="E203" s="1">
        <v>903.56</v>
      </c>
      <c r="F203" s="1">
        <v>948.74400000000003</v>
      </c>
      <c r="G203">
        <v>790.62</v>
      </c>
    </row>
    <row r="204" spans="1:7" x14ac:dyDescent="0.25">
      <c r="A204" s="1" t="s">
        <v>1259</v>
      </c>
      <c r="B204" s="1" t="s">
        <v>469</v>
      </c>
      <c r="C204" s="1" t="s">
        <v>966</v>
      </c>
      <c r="D204" s="1" t="s">
        <v>1289</v>
      </c>
      <c r="E204" s="1">
        <v>1586.16</v>
      </c>
      <c r="F204" s="1">
        <v>1665.4680000000001</v>
      </c>
      <c r="G204">
        <v>1387.89</v>
      </c>
    </row>
    <row r="205" spans="1:7" x14ac:dyDescent="0.25">
      <c r="A205" s="1" t="s">
        <v>861</v>
      </c>
      <c r="B205" s="1" t="s">
        <v>469</v>
      </c>
      <c r="C205" s="1" t="s">
        <v>966</v>
      </c>
      <c r="D205" s="1" t="s">
        <v>862</v>
      </c>
      <c r="E205" s="1">
        <v>1808.35</v>
      </c>
      <c r="F205" s="1">
        <v>1898.7719999999999</v>
      </c>
      <c r="G205">
        <v>1582.31</v>
      </c>
    </row>
    <row r="206" spans="1:7" x14ac:dyDescent="0.25">
      <c r="A206" s="1" t="s">
        <v>845</v>
      </c>
      <c r="B206" s="1" t="s">
        <v>469</v>
      </c>
      <c r="C206" s="1" t="s">
        <v>966</v>
      </c>
      <c r="D206" s="1" t="s">
        <v>846</v>
      </c>
      <c r="E206" s="1">
        <v>1100.52</v>
      </c>
      <c r="F206" s="1">
        <v>1155.5519999999999</v>
      </c>
      <c r="G206">
        <v>962.96</v>
      </c>
    </row>
    <row r="207" spans="1:7" x14ac:dyDescent="0.25">
      <c r="A207" s="1" t="s">
        <v>849</v>
      </c>
      <c r="B207" s="1" t="s">
        <v>469</v>
      </c>
      <c r="C207" s="1" t="s">
        <v>966</v>
      </c>
      <c r="D207" s="1" t="s">
        <v>850</v>
      </c>
      <c r="E207" s="1">
        <v>1277.01</v>
      </c>
      <c r="F207" s="1">
        <v>1340.8560000000002</v>
      </c>
      <c r="G207">
        <v>1117.3800000000001</v>
      </c>
    </row>
    <row r="208" spans="1:7" x14ac:dyDescent="0.25">
      <c r="A208" s="1" t="s">
        <v>750</v>
      </c>
      <c r="B208" s="1" t="s">
        <v>469</v>
      </c>
      <c r="C208" s="1" t="s">
        <v>966</v>
      </c>
      <c r="D208" s="1" t="s">
        <v>753</v>
      </c>
      <c r="E208" s="1">
        <v>1785.46</v>
      </c>
      <c r="F208" s="1">
        <v>1874.7360000000001</v>
      </c>
      <c r="G208">
        <v>1562.28</v>
      </c>
    </row>
    <row r="209" spans="1:7" x14ac:dyDescent="0.25">
      <c r="A209" s="1" t="s">
        <v>769</v>
      </c>
      <c r="B209" s="1" t="s">
        <v>469</v>
      </c>
      <c r="C209" s="1" t="s">
        <v>966</v>
      </c>
      <c r="D209" s="1" t="s">
        <v>772</v>
      </c>
      <c r="E209" s="1">
        <v>248.94</v>
      </c>
      <c r="F209" s="1">
        <v>261.38400000000001</v>
      </c>
      <c r="G209">
        <v>217.82</v>
      </c>
    </row>
    <row r="210" spans="1:7" x14ac:dyDescent="0.25">
      <c r="A210" s="1" t="s">
        <v>758</v>
      </c>
      <c r="B210" s="1" t="s">
        <v>469</v>
      </c>
      <c r="C210" s="1" t="s">
        <v>965</v>
      </c>
      <c r="D210" s="1" t="s">
        <v>1433</v>
      </c>
      <c r="E210" s="1">
        <v>340.25</v>
      </c>
      <c r="F210" s="1">
        <v>357.26400000000001</v>
      </c>
      <c r="G210">
        <v>297.72000000000003</v>
      </c>
    </row>
    <row r="211" spans="1:7" x14ac:dyDescent="0.25">
      <c r="A211" s="1" t="s">
        <v>759</v>
      </c>
      <c r="B211" s="1" t="s">
        <v>469</v>
      </c>
      <c r="C211" s="1" t="s">
        <v>965</v>
      </c>
      <c r="D211" s="1" t="s">
        <v>1434</v>
      </c>
      <c r="E211" s="1">
        <v>435.51</v>
      </c>
      <c r="F211" s="1">
        <v>457.28399999999999</v>
      </c>
      <c r="G211">
        <v>381.07</v>
      </c>
    </row>
    <row r="212" spans="1:7" x14ac:dyDescent="0.25">
      <c r="A212" s="1" t="s">
        <v>761</v>
      </c>
      <c r="B212" s="1" t="s">
        <v>469</v>
      </c>
      <c r="C212" s="1" t="s">
        <v>965</v>
      </c>
      <c r="D212" s="1" t="s">
        <v>1224</v>
      </c>
      <c r="E212" s="1">
        <v>503.56</v>
      </c>
      <c r="F212" s="1">
        <v>528.74400000000003</v>
      </c>
      <c r="G212">
        <v>440.62</v>
      </c>
    </row>
    <row r="213" spans="1:7" x14ac:dyDescent="0.25">
      <c r="A213" s="1" t="s">
        <v>754</v>
      </c>
      <c r="B213" s="1" t="s">
        <v>469</v>
      </c>
      <c r="C213" s="1" t="s">
        <v>966</v>
      </c>
      <c r="D213" s="1" t="s">
        <v>756</v>
      </c>
      <c r="E213" s="1">
        <v>613.03</v>
      </c>
      <c r="F213" s="1">
        <v>643.67999999999995</v>
      </c>
      <c r="G213">
        <v>536.4</v>
      </c>
    </row>
    <row r="214" spans="1:7" x14ac:dyDescent="0.25">
      <c r="A214" s="1" t="s">
        <v>791</v>
      </c>
      <c r="B214" s="1" t="s">
        <v>469</v>
      </c>
      <c r="C214" s="1" t="s">
        <v>966</v>
      </c>
      <c r="D214" s="1" t="s">
        <v>792</v>
      </c>
      <c r="E214" s="1">
        <v>799.44</v>
      </c>
      <c r="F214" s="1">
        <v>839.41200000000003</v>
      </c>
      <c r="G214">
        <v>699.51</v>
      </c>
    </row>
    <row r="215" spans="1:7" x14ac:dyDescent="0.25">
      <c r="A215" s="1" t="s">
        <v>795</v>
      </c>
      <c r="B215" s="1" t="s">
        <v>469</v>
      </c>
      <c r="C215" s="1" t="s">
        <v>966</v>
      </c>
      <c r="D215" s="1" t="s">
        <v>798</v>
      </c>
      <c r="E215" s="1">
        <v>955.14</v>
      </c>
      <c r="F215" s="1">
        <v>1002.9</v>
      </c>
      <c r="G215">
        <v>835.75</v>
      </c>
    </row>
    <row r="216" spans="1:7" x14ac:dyDescent="0.25">
      <c r="A216" s="1" t="s">
        <v>799</v>
      </c>
      <c r="B216" s="1" t="s">
        <v>469</v>
      </c>
      <c r="C216" s="1" t="s">
        <v>966</v>
      </c>
      <c r="D216" s="1" t="s">
        <v>801</v>
      </c>
      <c r="E216" s="1">
        <v>705.01</v>
      </c>
      <c r="F216" s="1">
        <v>740.25599999999997</v>
      </c>
      <c r="G216">
        <v>616.88</v>
      </c>
    </row>
    <row r="217" spans="1:7" x14ac:dyDescent="0.25">
      <c r="A217" s="1" t="s">
        <v>951</v>
      </c>
      <c r="B217" s="1" t="s">
        <v>469</v>
      </c>
      <c r="C217" s="1" t="s">
        <v>966</v>
      </c>
      <c r="D217" s="1" t="s">
        <v>952</v>
      </c>
      <c r="E217" s="1">
        <v>3207.57</v>
      </c>
      <c r="F217" s="1">
        <v>3367.944</v>
      </c>
      <c r="G217">
        <v>2806.62</v>
      </c>
    </row>
    <row r="218" spans="1:7" x14ac:dyDescent="0.25">
      <c r="A218" s="1" t="s">
        <v>955</v>
      </c>
      <c r="B218" s="1" t="s">
        <v>469</v>
      </c>
      <c r="C218" s="1" t="s">
        <v>966</v>
      </c>
      <c r="D218" s="1" t="s">
        <v>958</v>
      </c>
      <c r="E218" s="1">
        <v>528.30999999999995</v>
      </c>
      <c r="F218" s="1">
        <v>554.72399999999993</v>
      </c>
      <c r="G218">
        <v>462.27</v>
      </c>
    </row>
    <row r="219" spans="1:7" x14ac:dyDescent="0.25">
      <c r="A219" s="1" t="s">
        <v>782</v>
      </c>
      <c r="B219" s="1" t="s">
        <v>469</v>
      </c>
      <c r="C219" s="1" t="s">
        <v>965</v>
      </c>
      <c r="D219" s="1" t="s">
        <v>783</v>
      </c>
      <c r="E219" s="1">
        <v>544.39</v>
      </c>
      <c r="F219" s="1">
        <v>571.60799999999995</v>
      </c>
      <c r="G219">
        <v>476.34</v>
      </c>
    </row>
    <row r="220" spans="1:7" x14ac:dyDescent="0.25">
      <c r="A220" s="1" t="s">
        <v>993</v>
      </c>
      <c r="B220" s="1" t="s">
        <v>469</v>
      </c>
      <c r="C220" s="1" t="s">
        <v>965</v>
      </c>
      <c r="D220" s="1" t="s">
        <v>950</v>
      </c>
      <c r="E220" s="1">
        <v>594.36</v>
      </c>
      <c r="F220" s="1">
        <v>624.08400000000006</v>
      </c>
      <c r="G220">
        <v>520.07000000000005</v>
      </c>
    </row>
    <row r="221" spans="1:7" x14ac:dyDescent="0.25">
      <c r="A221" s="1" t="s">
        <v>1761</v>
      </c>
      <c r="B221" s="1" t="s">
        <v>469</v>
      </c>
      <c r="C221" s="1" t="s">
        <v>965</v>
      </c>
      <c r="D221" s="1" t="s">
        <v>1767</v>
      </c>
      <c r="E221" s="1">
        <v>333.14</v>
      </c>
      <c r="F221" s="1">
        <v>349.8</v>
      </c>
      <c r="G221">
        <v>291.5</v>
      </c>
    </row>
    <row r="222" spans="1:7" x14ac:dyDescent="0.25">
      <c r="A222" s="1" t="s">
        <v>1762</v>
      </c>
      <c r="B222" s="1" t="s">
        <v>469</v>
      </c>
      <c r="C222" s="1" t="s">
        <v>965</v>
      </c>
      <c r="D222" s="1" t="s">
        <v>1768</v>
      </c>
      <c r="E222" s="1">
        <v>444.55</v>
      </c>
      <c r="F222" s="1">
        <v>466.77600000000001</v>
      </c>
      <c r="G222">
        <v>388.98</v>
      </c>
    </row>
    <row r="223" spans="1:7" x14ac:dyDescent="0.25">
      <c r="A223" s="1" t="s">
        <v>1261</v>
      </c>
      <c r="B223" s="1" t="s">
        <v>469</v>
      </c>
      <c r="C223" s="1" t="s">
        <v>974</v>
      </c>
      <c r="D223" s="1" t="s">
        <v>1290</v>
      </c>
      <c r="E223" s="1">
        <v>1982.13</v>
      </c>
      <c r="F223" s="1">
        <v>2081.232</v>
      </c>
      <c r="G223">
        <v>1734.36</v>
      </c>
    </row>
    <row r="224" spans="1:7" x14ac:dyDescent="0.25">
      <c r="A224" s="1" t="s">
        <v>1263</v>
      </c>
      <c r="B224" s="1" t="s">
        <v>469</v>
      </c>
      <c r="C224" s="1" t="s">
        <v>974</v>
      </c>
      <c r="D224" s="1" t="s">
        <v>1291</v>
      </c>
      <c r="E224" s="1">
        <v>1548.54</v>
      </c>
      <c r="F224" s="1">
        <v>1625.9639999999999</v>
      </c>
      <c r="G224">
        <v>1354.97</v>
      </c>
    </row>
    <row r="225" spans="1:7" x14ac:dyDescent="0.25">
      <c r="A225" s="1" t="s">
        <v>746</v>
      </c>
      <c r="B225" s="1" t="s">
        <v>469</v>
      </c>
      <c r="C225" s="1" t="s">
        <v>974</v>
      </c>
      <c r="D225" s="1" t="s">
        <v>748</v>
      </c>
      <c r="E225" s="1">
        <v>1909.76</v>
      </c>
      <c r="F225" s="1">
        <v>2005.248</v>
      </c>
      <c r="G225">
        <v>1671.04</v>
      </c>
    </row>
    <row r="226" spans="1:7" x14ac:dyDescent="0.25">
      <c r="A226" s="1" t="s">
        <v>734</v>
      </c>
      <c r="B226" s="1" t="s">
        <v>469</v>
      </c>
      <c r="C226" s="1" t="s">
        <v>974</v>
      </c>
      <c r="D226" s="1" t="s">
        <v>737</v>
      </c>
      <c r="E226" s="1">
        <v>2314.86</v>
      </c>
      <c r="F226" s="1">
        <v>2430.6</v>
      </c>
      <c r="G226">
        <v>2025.5</v>
      </c>
    </row>
    <row r="227" spans="1:7" x14ac:dyDescent="0.25">
      <c r="A227" s="1" t="s">
        <v>740</v>
      </c>
      <c r="B227" s="1" t="s">
        <v>469</v>
      </c>
      <c r="C227" s="1" t="s">
        <v>974</v>
      </c>
      <c r="D227" s="1" t="s">
        <v>743</v>
      </c>
      <c r="E227" s="1">
        <v>3443.39</v>
      </c>
      <c r="F227" s="1">
        <v>3615.5639999999999</v>
      </c>
      <c r="G227">
        <v>3012.97</v>
      </c>
    </row>
    <row r="228" spans="1:7" x14ac:dyDescent="0.25">
      <c r="A228" s="1" t="s">
        <v>1265</v>
      </c>
      <c r="B228" s="1" t="s">
        <v>469</v>
      </c>
      <c r="C228" s="1" t="s">
        <v>966</v>
      </c>
      <c r="D228" s="1" t="s">
        <v>1292</v>
      </c>
      <c r="E228" s="1">
        <v>4542.45</v>
      </c>
      <c r="F228" s="1">
        <v>4769.5680000000002</v>
      </c>
      <c r="G228">
        <v>3974.64</v>
      </c>
    </row>
    <row r="229" spans="1:7" x14ac:dyDescent="0.25">
      <c r="A229" s="1" t="s">
        <v>683</v>
      </c>
      <c r="B229" s="1" t="s">
        <v>469</v>
      </c>
      <c r="C229" s="1" t="s">
        <v>966</v>
      </c>
      <c r="D229" s="1" t="s">
        <v>684</v>
      </c>
      <c r="E229" s="1">
        <v>4843.72</v>
      </c>
      <c r="F229" s="1">
        <v>5085.9120000000003</v>
      </c>
      <c r="G229">
        <v>4238.26</v>
      </c>
    </row>
    <row r="230" spans="1:7" x14ac:dyDescent="0.25">
      <c r="A230" s="1" t="s">
        <v>1267</v>
      </c>
      <c r="B230" s="1" t="s">
        <v>469</v>
      </c>
      <c r="C230" s="1" t="s">
        <v>966</v>
      </c>
      <c r="D230" s="1" t="s">
        <v>1293</v>
      </c>
      <c r="E230" s="1">
        <v>5270.72</v>
      </c>
      <c r="F230" s="1">
        <v>5534.2560000000003</v>
      </c>
      <c r="G230">
        <v>4611.88</v>
      </c>
    </row>
    <row r="231" spans="1:7" x14ac:dyDescent="0.25">
      <c r="A231" s="1" t="s">
        <v>1269</v>
      </c>
      <c r="B231" s="1" t="s">
        <v>469</v>
      </c>
      <c r="C231" s="1" t="s">
        <v>966</v>
      </c>
      <c r="D231" s="1" t="s">
        <v>1294</v>
      </c>
      <c r="E231" s="1">
        <v>9936.59</v>
      </c>
      <c r="F231" s="1">
        <v>10433.424000000001</v>
      </c>
      <c r="G231">
        <v>8694.52</v>
      </c>
    </row>
    <row r="232" spans="1:7" x14ac:dyDescent="0.25">
      <c r="A232" s="1" t="s">
        <v>679</v>
      </c>
      <c r="B232" s="1" t="s">
        <v>469</v>
      </c>
      <c r="C232" s="1" t="s">
        <v>966</v>
      </c>
      <c r="D232" s="1" t="s">
        <v>682</v>
      </c>
      <c r="E232" s="1">
        <v>10553.79</v>
      </c>
      <c r="F232" s="1">
        <v>11081.484</v>
      </c>
      <c r="G232">
        <v>9234.57</v>
      </c>
    </row>
    <row r="233" spans="1:7" x14ac:dyDescent="0.25">
      <c r="A233" s="1" t="s">
        <v>1271</v>
      </c>
      <c r="B233" s="1" t="s">
        <v>469</v>
      </c>
      <c r="C233" s="1" t="s">
        <v>966</v>
      </c>
      <c r="D233" s="1" t="s">
        <v>1295</v>
      </c>
      <c r="E233" s="1">
        <v>4172.13</v>
      </c>
      <c r="F233" s="1">
        <v>4380.732</v>
      </c>
      <c r="G233">
        <v>3650.61</v>
      </c>
    </row>
    <row r="234" spans="1:7" x14ac:dyDescent="0.25">
      <c r="A234" s="1" t="s">
        <v>822</v>
      </c>
      <c r="B234" s="1" t="s">
        <v>469</v>
      </c>
      <c r="C234" s="1" t="s">
        <v>966</v>
      </c>
      <c r="D234" s="1" t="s">
        <v>824</v>
      </c>
      <c r="E234" s="1">
        <v>4493.08</v>
      </c>
      <c r="F234" s="1">
        <v>4717.74</v>
      </c>
      <c r="G234">
        <v>3931.45</v>
      </c>
    </row>
    <row r="235" spans="1:7" x14ac:dyDescent="0.25">
      <c r="A235" s="1" t="s">
        <v>1273</v>
      </c>
      <c r="B235" s="1" t="s">
        <v>469</v>
      </c>
      <c r="C235" s="1" t="s">
        <v>966</v>
      </c>
      <c r="D235" s="1" t="s">
        <v>1296</v>
      </c>
      <c r="E235" s="1">
        <v>4690.58</v>
      </c>
      <c r="F235" s="1">
        <v>4925.1120000000001</v>
      </c>
      <c r="G235">
        <v>4104.26</v>
      </c>
    </row>
    <row r="236" spans="1:7" x14ac:dyDescent="0.25">
      <c r="A236" s="1" t="s">
        <v>1275</v>
      </c>
      <c r="B236" s="1" t="s">
        <v>469</v>
      </c>
      <c r="C236" s="1" t="s">
        <v>966</v>
      </c>
      <c r="D236" s="1" t="s">
        <v>1297</v>
      </c>
      <c r="E236" s="1">
        <v>9998.34</v>
      </c>
      <c r="F236" s="1">
        <v>10498.259999999998</v>
      </c>
      <c r="G236">
        <v>8748.5499999999993</v>
      </c>
    </row>
    <row r="237" spans="1:7" x14ac:dyDescent="0.25">
      <c r="A237" s="1" t="s">
        <v>818</v>
      </c>
      <c r="B237" s="1" t="s">
        <v>469</v>
      </c>
      <c r="C237" s="1" t="s">
        <v>966</v>
      </c>
      <c r="D237" s="1" t="s">
        <v>819</v>
      </c>
      <c r="E237" s="1">
        <v>10627.85</v>
      </c>
      <c r="F237" s="1">
        <v>11159.244000000001</v>
      </c>
      <c r="G237">
        <v>9299.3700000000008</v>
      </c>
    </row>
    <row r="238" spans="1:7" x14ac:dyDescent="0.25">
      <c r="A238" s="1" t="s">
        <v>1277</v>
      </c>
      <c r="B238" s="1" t="s">
        <v>469</v>
      </c>
      <c r="C238" s="1" t="s">
        <v>966</v>
      </c>
      <c r="D238" s="1" t="s">
        <v>1298</v>
      </c>
      <c r="E238" s="1">
        <v>3394.49</v>
      </c>
      <c r="F238" s="1">
        <v>3564.2159999999999</v>
      </c>
      <c r="G238">
        <v>2970.18</v>
      </c>
    </row>
    <row r="239" spans="1:7" x14ac:dyDescent="0.25">
      <c r="A239" s="1" t="s">
        <v>926</v>
      </c>
      <c r="B239" s="1" t="s">
        <v>469</v>
      </c>
      <c r="C239" s="1" t="s">
        <v>966</v>
      </c>
      <c r="D239" s="1" t="s">
        <v>927</v>
      </c>
      <c r="E239" s="1">
        <v>3951.41</v>
      </c>
      <c r="F239" s="1">
        <v>4148.9760000000006</v>
      </c>
      <c r="G239">
        <v>3457.48</v>
      </c>
    </row>
    <row r="240" spans="1:7" x14ac:dyDescent="0.25">
      <c r="A240" s="1" t="s">
        <v>1279</v>
      </c>
      <c r="B240" s="1" t="s">
        <v>469</v>
      </c>
      <c r="C240" s="1" t="s">
        <v>966</v>
      </c>
      <c r="D240" s="1" t="s">
        <v>1299</v>
      </c>
      <c r="E240" s="1">
        <v>4011.67</v>
      </c>
      <c r="F240" s="1">
        <v>4212.2520000000004</v>
      </c>
      <c r="G240">
        <v>3510.21</v>
      </c>
    </row>
    <row r="241" spans="1:7" x14ac:dyDescent="0.25">
      <c r="A241" s="1" t="s">
        <v>1281</v>
      </c>
      <c r="B241" s="1" t="s">
        <v>469</v>
      </c>
      <c r="C241" s="1" t="s">
        <v>966</v>
      </c>
      <c r="D241" s="1" t="s">
        <v>1300</v>
      </c>
      <c r="E241" s="1">
        <v>9798.35</v>
      </c>
      <c r="F241" s="1">
        <v>10288.272000000001</v>
      </c>
      <c r="G241">
        <v>8573.56</v>
      </c>
    </row>
    <row r="242" spans="1:7" x14ac:dyDescent="0.25">
      <c r="A242" s="1" t="s">
        <v>932</v>
      </c>
      <c r="B242" s="1" t="s">
        <v>469</v>
      </c>
      <c r="C242" s="1" t="s">
        <v>966</v>
      </c>
      <c r="D242" s="1" t="s">
        <v>934</v>
      </c>
      <c r="E242" s="1">
        <v>9988.44</v>
      </c>
      <c r="F242" s="1">
        <v>10487.868</v>
      </c>
      <c r="G242">
        <v>8739.89</v>
      </c>
    </row>
    <row r="243" spans="1:7" x14ac:dyDescent="0.25">
      <c r="A243" s="1" t="s">
        <v>1793</v>
      </c>
      <c r="B243" s="1" t="s">
        <v>469</v>
      </c>
      <c r="C243" s="1" t="s">
        <v>616</v>
      </c>
      <c r="D243" s="1" t="s">
        <v>1804</v>
      </c>
      <c r="E243" s="1">
        <v>16411.349999999999</v>
      </c>
      <c r="F243" s="1">
        <v>17231.916000000001</v>
      </c>
      <c r="G243">
        <v>14359.93</v>
      </c>
    </row>
    <row r="244" spans="1:7" x14ac:dyDescent="0.25">
      <c r="A244" s="1" t="s">
        <v>1414</v>
      </c>
      <c r="B244" s="1" t="s">
        <v>469</v>
      </c>
      <c r="C244" s="1" t="s">
        <v>616</v>
      </c>
      <c r="D244" s="1" t="s">
        <v>1435</v>
      </c>
      <c r="E244" s="1">
        <v>9886.0300000000007</v>
      </c>
      <c r="F244" s="1">
        <v>10380.335999999999</v>
      </c>
      <c r="G244">
        <v>8650.2800000000007</v>
      </c>
    </row>
    <row r="245" spans="1:7" x14ac:dyDescent="0.25">
      <c r="A245" s="1" t="s">
        <v>2377</v>
      </c>
      <c r="B245" s="1" t="s">
        <v>469</v>
      </c>
      <c r="C245" s="1" t="s">
        <v>616</v>
      </c>
      <c r="D245" s="1" t="s">
        <v>2378</v>
      </c>
      <c r="E245" s="1">
        <v>12222.05</v>
      </c>
      <c r="F245" s="1">
        <v>12833.147999999999</v>
      </c>
      <c r="G245">
        <v>10694.29</v>
      </c>
    </row>
    <row r="246" spans="1:7" x14ac:dyDescent="0.25">
      <c r="A246" s="1" t="s">
        <v>967</v>
      </c>
      <c r="B246" s="1" t="s">
        <v>469</v>
      </c>
      <c r="C246" s="1" t="s">
        <v>616</v>
      </c>
      <c r="D246" s="1" t="s">
        <v>688</v>
      </c>
      <c r="E246" s="1">
        <v>10827.23</v>
      </c>
      <c r="F246" s="1">
        <v>11368.596</v>
      </c>
      <c r="G246">
        <v>9473.83</v>
      </c>
    </row>
    <row r="247" spans="1:7" x14ac:dyDescent="0.25">
      <c r="A247" s="1" t="s">
        <v>968</v>
      </c>
      <c r="B247" s="1" t="s">
        <v>469</v>
      </c>
      <c r="C247" s="1" t="s">
        <v>616</v>
      </c>
      <c r="D247" s="1" t="s">
        <v>690</v>
      </c>
      <c r="E247" s="1">
        <v>10827.23</v>
      </c>
      <c r="F247" s="1">
        <v>11368.596</v>
      </c>
      <c r="G247">
        <v>9473.83</v>
      </c>
    </row>
    <row r="248" spans="1:7" x14ac:dyDescent="0.25">
      <c r="A248" s="1" t="s">
        <v>2371</v>
      </c>
      <c r="B248" s="1" t="s">
        <v>469</v>
      </c>
      <c r="C248" s="1" t="s">
        <v>616</v>
      </c>
      <c r="D248" s="1" t="s">
        <v>2372</v>
      </c>
      <c r="E248" s="1">
        <v>15706.83</v>
      </c>
      <c r="F248" s="1">
        <v>16492.175999999999</v>
      </c>
      <c r="G248">
        <v>13743.48</v>
      </c>
    </row>
    <row r="249" spans="1:7" x14ac:dyDescent="0.25">
      <c r="A249" s="1" t="s">
        <v>2370</v>
      </c>
      <c r="B249" s="1" t="s">
        <v>469</v>
      </c>
      <c r="C249" s="1" t="s">
        <v>616</v>
      </c>
      <c r="D249" s="1" t="s">
        <v>2373</v>
      </c>
      <c r="E249" s="1">
        <v>13646.83</v>
      </c>
      <c r="F249" s="1">
        <v>14329.175999999999</v>
      </c>
      <c r="G249">
        <v>11940.98</v>
      </c>
    </row>
    <row r="250" spans="1:7" x14ac:dyDescent="0.25">
      <c r="A250" s="1" t="s">
        <v>969</v>
      </c>
      <c r="B250" s="1" t="s">
        <v>469</v>
      </c>
      <c r="C250" s="1" t="s">
        <v>616</v>
      </c>
      <c r="D250" s="1" t="s">
        <v>691</v>
      </c>
      <c r="E250" s="1">
        <v>16134.92</v>
      </c>
      <c r="F250" s="1">
        <v>16941.671999999999</v>
      </c>
      <c r="G250">
        <v>14118.06</v>
      </c>
    </row>
    <row r="251" spans="1:7" x14ac:dyDescent="0.25">
      <c r="A251" s="1" t="s">
        <v>970</v>
      </c>
      <c r="B251" s="1" t="s">
        <v>469</v>
      </c>
      <c r="C251" s="1" t="s">
        <v>616</v>
      </c>
      <c r="D251" s="1" t="s">
        <v>694</v>
      </c>
      <c r="E251" s="1">
        <v>13802.83</v>
      </c>
      <c r="F251" s="1">
        <v>14492.976000000001</v>
      </c>
      <c r="G251">
        <v>12077.48</v>
      </c>
    </row>
    <row r="252" spans="1:7" x14ac:dyDescent="0.25">
      <c r="A252" s="1" t="s">
        <v>971</v>
      </c>
      <c r="B252" s="1" t="s">
        <v>469</v>
      </c>
      <c r="C252" s="1" t="s">
        <v>616</v>
      </c>
      <c r="D252" s="1" t="s">
        <v>695</v>
      </c>
      <c r="E252" s="1">
        <v>13618.64</v>
      </c>
      <c r="F252" s="1">
        <v>14299.572</v>
      </c>
      <c r="G252">
        <v>11916.31</v>
      </c>
    </row>
    <row r="253" spans="1:7" x14ac:dyDescent="0.25">
      <c r="A253" s="1" t="s">
        <v>786</v>
      </c>
      <c r="B253" s="1" t="s">
        <v>976</v>
      </c>
      <c r="C253" s="1" t="s">
        <v>616</v>
      </c>
      <c r="D253" s="1" t="s">
        <v>788</v>
      </c>
      <c r="E253" s="1">
        <v>3454.32</v>
      </c>
      <c r="F253" s="1">
        <v>3627.0360000000001</v>
      </c>
      <c r="G253">
        <v>3022.53</v>
      </c>
    </row>
    <row r="254" spans="1:7" x14ac:dyDescent="0.25">
      <c r="A254" s="1" t="s">
        <v>1417</v>
      </c>
      <c r="B254" s="1" t="s">
        <v>976</v>
      </c>
      <c r="C254" s="1" t="s">
        <v>616</v>
      </c>
      <c r="D254" s="1" t="s">
        <v>1458</v>
      </c>
      <c r="E254" s="1">
        <v>2935.22</v>
      </c>
      <c r="F254" s="1">
        <v>3081.9840000000004</v>
      </c>
      <c r="G254">
        <v>2568.3200000000002</v>
      </c>
    </row>
    <row r="255" spans="1:7" x14ac:dyDescent="0.25">
      <c r="A255" s="1" t="s">
        <v>829</v>
      </c>
      <c r="B255" s="1" t="s">
        <v>976</v>
      </c>
      <c r="C255" s="1" t="s">
        <v>616</v>
      </c>
      <c r="D255" s="1" t="s">
        <v>831</v>
      </c>
      <c r="E255" s="1">
        <v>3025.43</v>
      </c>
      <c r="F255" s="1">
        <v>3176.7</v>
      </c>
      <c r="G255">
        <v>2647.25</v>
      </c>
    </row>
    <row r="256" spans="1:7" x14ac:dyDescent="0.25">
      <c r="A256" s="1" t="s">
        <v>979</v>
      </c>
      <c r="B256" s="1" t="s">
        <v>469</v>
      </c>
      <c r="C256" s="1" t="s">
        <v>616</v>
      </c>
      <c r="D256" s="1" t="s">
        <v>1596</v>
      </c>
      <c r="E256" s="1">
        <v>25521.74</v>
      </c>
      <c r="F256" s="1">
        <v>26797.824000000001</v>
      </c>
      <c r="G256">
        <v>22331.52</v>
      </c>
    </row>
    <row r="257" spans="1:7" x14ac:dyDescent="0.25">
      <c r="A257" s="1" t="s">
        <v>2374</v>
      </c>
      <c r="B257" s="1" t="s">
        <v>469</v>
      </c>
      <c r="C257" s="1" t="s">
        <v>616</v>
      </c>
      <c r="D257" s="1" t="s">
        <v>1630</v>
      </c>
      <c r="E257" s="1">
        <v>7222.54</v>
      </c>
      <c r="F257" s="1">
        <v>7583.6639999999998</v>
      </c>
      <c r="G257">
        <v>6319.72</v>
      </c>
    </row>
    <row r="258" spans="1:7" x14ac:dyDescent="0.25">
      <c r="A258" s="1" t="s">
        <v>982</v>
      </c>
      <c r="B258" s="1" t="s">
        <v>469</v>
      </c>
      <c r="C258" s="1" t="s">
        <v>616</v>
      </c>
      <c r="D258" s="1" t="s">
        <v>865</v>
      </c>
      <c r="E258" s="1">
        <v>2140.5100000000002</v>
      </c>
      <c r="F258" s="1">
        <v>2247.54</v>
      </c>
      <c r="G258">
        <v>1872.95</v>
      </c>
    </row>
    <row r="259" spans="1:7" x14ac:dyDescent="0.25">
      <c r="A259" s="1" t="s">
        <v>983</v>
      </c>
      <c r="B259" s="1" t="s">
        <v>469</v>
      </c>
      <c r="C259" s="1" t="s">
        <v>616</v>
      </c>
      <c r="D259" s="1" t="s">
        <v>866</v>
      </c>
      <c r="E259" s="1">
        <v>2140.5100000000002</v>
      </c>
      <c r="F259" s="1">
        <v>2247.54</v>
      </c>
      <c r="G259">
        <v>1872.95</v>
      </c>
    </row>
    <row r="260" spans="1:7" x14ac:dyDescent="0.25">
      <c r="A260" s="1" t="s">
        <v>1629</v>
      </c>
      <c r="B260" s="1" t="s">
        <v>469</v>
      </c>
      <c r="C260" s="1" t="s">
        <v>616</v>
      </c>
      <c r="D260" s="1" t="s">
        <v>1630</v>
      </c>
      <c r="E260" s="1">
        <v>7222.54</v>
      </c>
      <c r="F260" s="1">
        <v>7583.6639999999998</v>
      </c>
      <c r="G260">
        <v>6319.72</v>
      </c>
    </row>
    <row r="261" spans="1:7" x14ac:dyDescent="0.25">
      <c r="A261" s="1" t="s">
        <v>984</v>
      </c>
      <c r="B261" s="1" t="s">
        <v>469</v>
      </c>
      <c r="C261" s="1" t="s">
        <v>616</v>
      </c>
      <c r="D261" s="1" t="s">
        <v>905</v>
      </c>
      <c r="E261" s="1">
        <v>7593.59</v>
      </c>
      <c r="F261" s="1">
        <v>7973.268</v>
      </c>
      <c r="G261">
        <v>6644.39</v>
      </c>
    </row>
    <row r="262" spans="1:7" x14ac:dyDescent="0.25">
      <c r="A262" s="1" t="s">
        <v>1436</v>
      </c>
      <c r="B262" s="1" t="s">
        <v>469</v>
      </c>
      <c r="C262" s="1" t="s">
        <v>616</v>
      </c>
      <c r="D262" s="1" t="s">
        <v>1437</v>
      </c>
      <c r="E262" s="1">
        <v>7432.76</v>
      </c>
      <c r="F262" s="1">
        <v>7804.4040000000005</v>
      </c>
      <c r="G262">
        <v>6503.67</v>
      </c>
    </row>
    <row r="263" spans="1:7" x14ac:dyDescent="0.25">
      <c r="A263" s="1" t="s">
        <v>988</v>
      </c>
      <c r="B263" s="1" t="s">
        <v>469</v>
      </c>
      <c r="C263" s="1" t="s">
        <v>616</v>
      </c>
      <c r="D263" s="1" t="s">
        <v>929</v>
      </c>
      <c r="E263" s="1">
        <v>7770.24</v>
      </c>
      <c r="F263" s="1">
        <v>8158.7520000000004</v>
      </c>
      <c r="G263">
        <v>6798.96</v>
      </c>
    </row>
    <row r="264" spans="1:7" x14ac:dyDescent="0.25">
      <c r="A264" s="1" t="s">
        <v>989</v>
      </c>
      <c r="B264" s="1" t="s">
        <v>469</v>
      </c>
      <c r="C264" s="1" t="s">
        <v>616</v>
      </c>
      <c r="D264" s="1" t="s">
        <v>930</v>
      </c>
      <c r="E264" s="1">
        <v>7770.24</v>
      </c>
      <c r="F264" s="1">
        <v>8158.7520000000004</v>
      </c>
      <c r="G264">
        <v>6798.96</v>
      </c>
    </row>
    <row r="265" spans="1:7" x14ac:dyDescent="0.25">
      <c r="A265" s="1" t="s">
        <v>1427</v>
      </c>
      <c r="B265" s="1" t="s">
        <v>469</v>
      </c>
      <c r="C265" s="1" t="s">
        <v>616</v>
      </c>
      <c r="D265" s="1" t="s">
        <v>1439</v>
      </c>
      <c r="E265" s="1">
        <v>11944.65</v>
      </c>
      <c r="F265" s="1">
        <v>12541.884</v>
      </c>
      <c r="G265">
        <v>10451.57</v>
      </c>
    </row>
    <row r="266" spans="1:7" x14ac:dyDescent="0.25">
      <c r="A266" s="1" t="s">
        <v>991</v>
      </c>
      <c r="B266" s="1" t="s">
        <v>469</v>
      </c>
      <c r="C266" s="1" t="s">
        <v>616</v>
      </c>
      <c r="D266" s="1" t="s">
        <v>1459</v>
      </c>
      <c r="E266" s="1">
        <v>12487.85</v>
      </c>
      <c r="F266" s="1">
        <v>13112.244000000001</v>
      </c>
      <c r="G266">
        <v>10926.87</v>
      </c>
    </row>
    <row r="267" spans="1:7" x14ac:dyDescent="0.25">
      <c r="A267" s="1" t="s">
        <v>990</v>
      </c>
      <c r="B267" s="1" t="s">
        <v>469</v>
      </c>
      <c r="C267" s="1" t="s">
        <v>616</v>
      </c>
      <c r="D267" s="1" t="s">
        <v>936</v>
      </c>
      <c r="E267" s="1">
        <v>15349.69</v>
      </c>
      <c r="F267" s="1">
        <v>16117.175999999999</v>
      </c>
      <c r="G267">
        <v>13430.98</v>
      </c>
    </row>
    <row r="268" spans="1:7" x14ac:dyDescent="0.25">
      <c r="A268" s="1" t="s">
        <v>914</v>
      </c>
      <c r="B268" s="1" t="s">
        <v>976</v>
      </c>
      <c r="C268" s="1" t="s">
        <v>616</v>
      </c>
      <c r="D268" s="1" t="s">
        <v>1460</v>
      </c>
      <c r="E268" s="1">
        <v>1679.78</v>
      </c>
      <c r="F268" s="1">
        <v>1763.7719999999999</v>
      </c>
      <c r="G268">
        <v>1469.81</v>
      </c>
    </row>
    <row r="269" spans="1:7" x14ac:dyDescent="0.25">
      <c r="A269" s="1" t="s">
        <v>918</v>
      </c>
      <c r="B269" s="1" t="s">
        <v>976</v>
      </c>
      <c r="C269" s="1" t="s">
        <v>616</v>
      </c>
      <c r="D269" s="1" t="s">
        <v>1461</v>
      </c>
      <c r="E269" s="1">
        <v>1835.57</v>
      </c>
      <c r="F269" s="1">
        <v>1927.3440000000001</v>
      </c>
      <c r="G269">
        <v>1606.12</v>
      </c>
    </row>
    <row r="270" spans="1:7" x14ac:dyDescent="0.25">
      <c r="A270" s="1" t="s">
        <v>841</v>
      </c>
      <c r="B270" s="1" t="s">
        <v>469</v>
      </c>
      <c r="C270" s="1" t="s">
        <v>966</v>
      </c>
      <c r="D270" s="1" t="s">
        <v>843</v>
      </c>
      <c r="E270" s="1">
        <v>477.02</v>
      </c>
      <c r="F270" s="1">
        <v>500.86799999999999</v>
      </c>
      <c r="G270">
        <v>417.39</v>
      </c>
    </row>
    <row r="271" spans="1:7" x14ac:dyDescent="0.25">
      <c r="A271" s="1" t="s">
        <v>1787</v>
      </c>
      <c r="B271" s="1" t="s">
        <v>976</v>
      </c>
      <c r="C271" s="1" t="s">
        <v>616</v>
      </c>
      <c r="D271" s="1" t="s">
        <v>1805</v>
      </c>
      <c r="E271" s="1">
        <v>5582.88</v>
      </c>
      <c r="F271" s="1">
        <v>5862.0240000000003</v>
      </c>
      <c r="G271">
        <v>4885.0200000000004</v>
      </c>
    </row>
    <row r="272" spans="1:7" x14ac:dyDescent="0.25">
      <c r="A272" s="1" t="s">
        <v>1788</v>
      </c>
      <c r="B272" s="1" t="s">
        <v>976</v>
      </c>
      <c r="C272" s="1" t="s">
        <v>616</v>
      </c>
      <c r="D272" s="1" t="s">
        <v>1806</v>
      </c>
      <c r="E272" s="1">
        <v>6547.76</v>
      </c>
      <c r="F272" s="1">
        <v>6875.1480000000001</v>
      </c>
      <c r="G272">
        <v>5729.29</v>
      </c>
    </row>
    <row r="273" spans="1:7" x14ac:dyDescent="0.25">
      <c r="A273" s="1" t="s">
        <v>1789</v>
      </c>
      <c r="B273" s="1" t="s">
        <v>976</v>
      </c>
      <c r="C273" s="1" t="s">
        <v>616</v>
      </c>
      <c r="D273" s="1" t="s">
        <v>1807</v>
      </c>
      <c r="E273" s="1">
        <v>7512.62</v>
      </c>
      <c r="F273" s="1">
        <v>7888.2479999999996</v>
      </c>
      <c r="G273">
        <v>6573.54</v>
      </c>
    </row>
    <row r="274" spans="1:7" x14ac:dyDescent="0.25">
      <c r="A274" s="1" t="s">
        <v>1790</v>
      </c>
      <c r="B274" s="1" t="s">
        <v>976</v>
      </c>
      <c r="C274" s="1" t="s">
        <v>616</v>
      </c>
      <c r="D274" s="1" t="s">
        <v>1808</v>
      </c>
      <c r="E274" s="1">
        <v>4627.58</v>
      </c>
      <c r="F274" s="1">
        <v>4858.9560000000001</v>
      </c>
      <c r="G274">
        <v>4049.13</v>
      </c>
    </row>
    <row r="275" spans="1:7" x14ac:dyDescent="0.25">
      <c r="A275" s="1" t="s">
        <v>1791</v>
      </c>
      <c r="B275" s="1" t="s">
        <v>976</v>
      </c>
      <c r="C275" s="1" t="s">
        <v>616</v>
      </c>
      <c r="D275" s="1" t="s">
        <v>1809</v>
      </c>
      <c r="E275" s="1">
        <v>5505.97</v>
      </c>
      <c r="F275" s="1">
        <v>5781.2640000000001</v>
      </c>
      <c r="G275">
        <v>4817.72</v>
      </c>
    </row>
    <row r="276" spans="1:7" x14ac:dyDescent="0.25">
      <c r="A276" s="1" t="s">
        <v>1792</v>
      </c>
      <c r="B276" s="1" t="s">
        <v>976</v>
      </c>
      <c r="C276" s="1" t="s">
        <v>616</v>
      </c>
      <c r="D276" s="1" t="s">
        <v>1810</v>
      </c>
      <c r="E276" s="1">
        <v>6362.93</v>
      </c>
      <c r="F276" s="1">
        <v>6681.0720000000001</v>
      </c>
      <c r="G276">
        <v>5567.56</v>
      </c>
    </row>
    <row r="277" spans="1:7" x14ac:dyDescent="0.25">
      <c r="A277" s="1" t="s">
        <v>1247</v>
      </c>
      <c r="B277" s="1" t="s">
        <v>470</v>
      </c>
      <c r="C277" s="1" t="s">
        <v>965</v>
      </c>
      <c r="D277" s="1" t="s">
        <v>1301</v>
      </c>
      <c r="E277" s="1">
        <v>900.83</v>
      </c>
      <c r="F277" s="1">
        <v>945.87599999999998</v>
      </c>
      <c r="G277">
        <v>788.23</v>
      </c>
    </row>
    <row r="278" spans="1:7" x14ac:dyDescent="0.25">
      <c r="A278" s="1" t="s">
        <v>872</v>
      </c>
      <c r="B278" s="1" t="s">
        <v>470</v>
      </c>
      <c r="C278" s="1" t="s">
        <v>965</v>
      </c>
      <c r="D278" s="1" t="s">
        <v>874</v>
      </c>
      <c r="E278" s="1">
        <v>1036.92</v>
      </c>
      <c r="F278" s="1">
        <v>1088.7719999999999</v>
      </c>
      <c r="G278">
        <v>907.31</v>
      </c>
    </row>
    <row r="279" spans="1:7" x14ac:dyDescent="0.25">
      <c r="A279" s="1" t="s">
        <v>876</v>
      </c>
      <c r="B279" s="1" t="s">
        <v>470</v>
      </c>
      <c r="C279" s="1" t="s">
        <v>965</v>
      </c>
      <c r="D279" s="1" t="s">
        <v>878</v>
      </c>
      <c r="E279" s="1">
        <v>1646.77</v>
      </c>
      <c r="F279" s="1">
        <v>1729.104</v>
      </c>
      <c r="G279">
        <v>1440.92</v>
      </c>
    </row>
    <row r="280" spans="1:7" x14ac:dyDescent="0.25">
      <c r="A280" s="1" t="s">
        <v>868</v>
      </c>
      <c r="B280" s="1" t="s">
        <v>470</v>
      </c>
      <c r="C280" s="1" t="s">
        <v>965</v>
      </c>
      <c r="D280" s="1" t="s">
        <v>869</v>
      </c>
      <c r="E280" s="1">
        <v>2874.35</v>
      </c>
      <c r="F280" s="1">
        <v>3018.0720000000001</v>
      </c>
      <c r="G280">
        <v>2515.06</v>
      </c>
    </row>
    <row r="281" spans="1:7" x14ac:dyDescent="0.25">
      <c r="A281" s="1" t="s">
        <v>1249</v>
      </c>
      <c r="B281" s="1" t="s">
        <v>470</v>
      </c>
      <c r="C281" s="1" t="s">
        <v>965</v>
      </c>
      <c r="D281" s="1" t="s">
        <v>1302</v>
      </c>
      <c r="E281" s="1">
        <v>1043.4000000000001</v>
      </c>
      <c r="F281" s="1">
        <v>1095.576</v>
      </c>
      <c r="G281">
        <v>912.98</v>
      </c>
    </row>
    <row r="282" spans="1:7" x14ac:dyDescent="0.25">
      <c r="A282" s="1" t="s">
        <v>885</v>
      </c>
      <c r="B282" s="1" t="s">
        <v>470</v>
      </c>
      <c r="C282" s="1" t="s">
        <v>965</v>
      </c>
      <c r="D282" s="1" t="s">
        <v>888</v>
      </c>
      <c r="E282" s="1">
        <v>1166.54</v>
      </c>
      <c r="F282" s="1">
        <v>1224.864</v>
      </c>
      <c r="G282">
        <v>1020.72</v>
      </c>
    </row>
    <row r="283" spans="1:7" x14ac:dyDescent="0.25">
      <c r="A283" s="1" t="s">
        <v>889</v>
      </c>
      <c r="B283" s="1" t="s">
        <v>470</v>
      </c>
      <c r="C283" s="1" t="s">
        <v>965</v>
      </c>
      <c r="D283" s="1" t="s">
        <v>890</v>
      </c>
      <c r="E283" s="1">
        <v>1347.35</v>
      </c>
      <c r="F283" s="1">
        <v>1414.7159999999999</v>
      </c>
      <c r="G283">
        <v>1178.93</v>
      </c>
    </row>
    <row r="284" spans="1:7" x14ac:dyDescent="0.25">
      <c r="A284" s="1" t="s">
        <v>893</v>
      </c>
      <c r="B284" s="1" t="s">
        <v>470</v>
      </c>
      <c r="C284" s="1" t="s">
        <v>965</v>
      </c>
      <c r="D284" s="1" t="s">
        <v>896</v>
      </c>
      <c r="E284" s="1">
        <v>1796.46</v>
      </c>
      <c r="F284" s="1">
        <v>1886.28</v>
      </c>
      <c r="G284">
        <v>1571.9</v>
      </c>
    </row>
    <row r="285" spans="1:7" x14ac:dyDescent="0.25">
      <c r="A285" s="1" t="s">
        <v>881</v>
      </c>
      <c r="B285" s="1" t="s">
        <v>470</v>
      </c>
      <c r="C285" s="1" t="s">
        <v>965</v>
      </c>
      <c r="D285" s="1" t="s">
        <v>884</v>
      </c>
      <c r="E285" s="1">
        <v>3758.84</v>
      </c>
      <c r="F285" s="1">
        <v>3946.788</v>
      </c>
      <c r="G285">
        <v>3288.99</v>
      </c>
    </row>
    <row r="286" spans="1:7" x14ac:dyDescent="0.25">
      <c r="A286" s="1" t="s">
        <v>901</v>
      </c>
      <c r="B286" s="1" t="s">
        <v>470</v>
      </c>
      <c r="C286" s="1" t="s">
        <v>965</v>
      </c>
      <c r="D286" s="1" t="s">
        <v>904</v>
      </c>
      <c r="E286" s="1">
        <v>1541.97</v>
      </c>
      <c r="F286" s="1">
        <v>1619.0640000000001</v>
      </c>
      <c r="G286">
        <v>1349.22</v>
      </c>
    </row>
    <row r="287" spans="1:7" x14ac:dyDescent="0.25">
      <c r="A287" s="1" t="s">
        <v>897</v>
      </c>
      <c r="B287" s="1" t="s">
        <v>470</v>
      </c>
      <c r="C287" s="1" t="s">
        <v>965</v>
      </c>
      <c r="D287" s="1" t="s">
        <v>899</v>
      </c>
      <c r="E287" s="1">
        <v>4091.95</v>
      </c>
      <c r="F287" s="1">
        <v>4296.5519999999997</v>
      </c>
      <c r="G287">
        <v>3580.46</v>
      </c>
    </row>
    <row r="288" spans="1:7" x14ac:dyDescent="0.25">
      <c r="A288" s="1" t="s">
        <v>773</v>
      </c>
      <c r="B288" s="1" t="s">
        <v>470</v>
      </c>
      <c r="C288" s="1" t="s">
        <v>965</v>
      </c>
      <c r="D288" s="1" t="s">
        <v>775</v>
      </c>
      <c r="E288" s="1">
        <v>381.07</v>
      </c>
      <c r="F288" s="1">
        <v>400.12799999999999</v>
      </c>
      <c r="G288">
        <v>333.44</v>
      </c>
    </row>
    <row r="289" spans="1:7" x14ac:dyDescent="0.25">
      <c r="A289" s="1" t="s">
        <v>777</v>
      </c>
      <c r="B289" s="1" t="s">
        <v>470</v>
      </c>
      <c r="C289" s="1" t="s">
        <v>965</v>
      </c>
      <c r="D289" s="1" t="s">
        <v>780</v>
      </c>
      <c r="E289" s="1">
        <v>412.17</v>
      </c>
      <c r="F289" s="1">
        <v>432.78</v>
      </c>
      <c r="G289">
        <v>360.65</v>
      </c>
    </row>
    <row r="290" spans="1:7" x14ac:dyDescent="0.25">
      <c r="A290" s="1" t="s">
        <v>781</v>
      </c>
      <c r="B290" s="1" t="s">
        <v>470</v>
      </c>
      <c r="C290" s="1" t="s">
        <v>965</v>
      </c>
      <c r="D290" s="1" t="s">
        <v>1852</v>
      </c>
      <c r="E290" s="1">
        <v>523.97</v>
      </c>
      <c r="F290" s="1">
        <v>550.16399999999999</v>
      </c>
      <c r="G290">
        <v>458.47</v>
      </c>
    </row>
    <row r="291" spans="1:7" x14ac:dyDescent="0.25">
      <c r="A291" s="1" t="s">
        <v>720</v>
      </c>
      <c r="B291" s="1" t="s">
        <v>470</v>
      </c>
      <c r="C291" s="1" t="s">
        <v>966</v>
      </c>
      <c r="D291" s="1" t="s">
        <v>722</v>
      </c>
      <c r="E291" s="1">
        <v>280.79000000000002</v>
      </c>
      <c r="F291" s="1">
        <v>294.82799999999997</v>
      </c>
      <c r="G291">
        <v>245.69</v>
      </c>
    </row>
    <row r="292" spans="1:7" x14ac:dyDescent="0.25">
      <c r="A292" s="1" t="s">
        <v>724</v>
      </c>
      <c r="B292" s="1" t="s">
        <v>470</v>
      </c>
      <c r="C292" s="1" t="s">
        <v>966</v>
      </c>
      <c r="D292" s="1" t="s">
        <v>726</v>
      </c>
      <c r="E292" s="1">
        <v>336.66</v>
      </c>
      <c r="F292" s="1">
        <v>353.49599999999998</v>
      </c>
      <c r="G292">
        <v>294.58</v>
      </c>
    </row>
    <row r="293" spans="1:7" x14ac:dyDescent="0.25">
      <c r="A293" s="1" t="s">
        <v>728</v>
      </c>
      <c r="B293" s="1" t="s">
        <v>470</v>
      </c>
      <c r="C293" s="1" t="s">
        <v>966</v>
      </c>
      <c r="D293" s="1" t="s">
        <v>731</v>
      </c>
      <c r="E293" s="1">
        <v>424.67</v>
      </c>
      <c r="F293" s="1">
        <v>445.90800000000002</v>
      </c>
      <c r="G293">
        <v>371.59</v>
      </c>
    </row>
    <row r="294" spans="1:7" x14ac:dyDescent="0.25">
      <c r="A294" s="1" t="s">
        <v>708</v>
      </c>
      <c r="B294" s="1" t="s">
        <v>470</v>
      </c>
      <c r="C294" s="1" t="s">
        <v>966</v>
      </c>
      <c r="D294" s="1" t="s">
        <v>710</v>
      </c>
      <c r="E294" s="1">
        <v>206.65</v>
      </c>
      <c r="F294" s="1">
        <v>216.98400000000001</v>
      </c>
      <c r="G294">
        <v>180.82</v>
      </c>
    </row>
    <row r="295" spans="1:7" x14ac:dyDescent="0.25">
      <c r="A295" s="1" t="s">
        <v>712</v>
      </c>
      <c r="B295" s="1" t="s">
        <v>470</v>
      </c>
      <c r="C295" s="1" t="s">
        <v>966</v>
      </c>
      <c r="D295" s="1" t="s">
        <v>715</v>
      </c>
      <c r="E295" s="1">
        <v>271.94</v>
      </c>
      <c r="F295" s="1">
        <v>285.53999999999996</v>
      </c>
      <c r="G295">
        <v>237.95</v>
      </c>
    </row>
    <row r="296" spans="1:7" x14ac:dyDescent="0.25">
      <c r="A296" s="1" t="s">
        <v>716</v>
      </c>
      <c r="B296" s="1" t="s">
        <v>470</v>
      </c>
      <c r="C296" s="1" t="s">
        <v>966</v>
      </c>
      <c r="D296" s="1" t="s">
        <v>718</v>
      </c>
      <c r="E296" s="1">
        <v>326.3</v>
      </c>
      <c r="F296" s="1">
        <v>342.61199999999997</v>
      </c>
      <c r="G296">
        <v>285.51</v>
      </c>
    </row>
    <row r="297" spans="1:7" x14ac:dyDescent="0.25">
      <c r="A297" s="1" t="s">
        <v>1251</v>
      </c>
      <c r="B297" s="1" t="s">
        <v>470</v>
      </c>
      <c r="C297" s="1" t="s">
        <v>965</v>
      </c>
      <c r="D297" s="1" t="s">
        <v>1303</v>
      </c>
      <c r="E297" s="1">
        <v>1153.58</v>
      </c>
      <c r="F297" s="1">
        <v>1211.2560000000001</v>
      </c>
      <c r="G297">
        <v>1009.38</v>
      </c>
    </row>
    <row r="298" spans="1:7" x14ac:dyDescent="0.25">
      <c r="A298" s="1" t="s">
        <v>908</v>
      </c>
      <c r="B298" s="1" t="s">
        <v>470</v>
      </c>
      <c r="C298" s="1" t="s">
        <v>965</v>
      </c>
      <c r="D298" s="1" t="s">
        <v>1440</v>
      </c>
      <c r="E298" s="1">
        <v>1856.35</v>
      </c>
      <c r="F298" s="1">
        <v>1949.172</v>
      </c>
      <c r="G298">
        <v>1624.31</v>
      </c>
    </row>
    <row r="299" spans="1:7" x14ac:dyDescent="0.25">
      <c r="A299" s="1" t="s">
        <v>1253</v>
      </c>
      <c r="B299" s="1" t="s">
        <v>470</v>
      </c>
      <c r="C299" s="1" t="s">
        <v>965</v>
      </c>
      <c r="D299" s="1" t="s">
        <v>1304</v>
      </c>
      <c r="E299" s="1">
        <v>1283.19</v>
      </c>
      <c r="F299" s="1">
        <v>1347.348</v>
      </c>
      <c r="G299">
        <v>1122.79</v>
      </c>
    </row>
    <row r="300" spans="1:7" x14ac:dyDescent="0.25">
      <c r="A300" s="1" t="s">
        <v>910</v>
      </c>
      <c r="B300" s="1" t="s">
        <v>470</v>
      </c>
      <c r="C300" s="1" t="s">
        <v>965</v>
      </c>
      <c r="D300" s="1" t="s">
        <v>1441</v>
      </c>
      <c r="E300" s="1">
        <v>1751.56</v>
      </c>
      <c r="F300" s="1">
        <v>1839.144</v>
      </c>
      <c r="G300">
        <v>1532.62</v>
      </c>
    </row>
    <row r="301" spans="1:7" x14ac:dyDescent="0.25">
      <c r="A301" s="1" t="s">
        <v>912</v>
      </c>
      <c r="B301" s="1" t="s">
        <v>470</v>
      </c>
      <c r="C301" s="1" t="s">
        <v>965</v>
      </c>
      <c r="D301" s="1" t="s">
        <v>1442</v>
      </c>
      <c r="E301" s="1">
        <v>2215.64</v>
      </c>
      <c r="F301" s="1">
        <v>2326.4279999999999</v>
      </c>
      <c r="G301">
        <v>1938.69</v>
      </c>
    </row>
    <row r="302" spans="1:7" x14ac:dyDescent="0.25">
      <c r="A302" s="1" t="s">
        <v>808</v>
      </c>
      <c r="B302" s="1" t="s">
        <v>470</v>
      </c>
      <c r="C302" s="1" t="s">
        <v>965</v>
      </c>
      <c r="D302" s="1" t="s">
        <v>810</v>
      </c>
      <c r="E302" s="1">
        <v>748.53</v>
      </c>
      <c r="F302" s="1">
        <v>785.952</v>
      </c>
      <c r="G302">
        <v>654.96</v>
      </c>
    </row>
    <row r="303" spans="1:7" x14ac:dyDescent="0.25">
      <c r="A303" s="1" t="s">
        <v>812</v>
      </c>
      <c r="B303" s="1" t="s">
        <v>470</v>
      </c>
      <c r="C303" s="1" t="s">
        <v>965</v>
      </c>
      <c r="D303" s="1" t="s">
        <v>813</v>
      </c>
      <c r="E303" s="1">
        <v>1347.35</v>
      </c>
      <c r="F303" s="1">
        <v>1414.7159999999999</v>
      </c>
      <c r="G303">
        <v>1178.93</v>
      </c>
    </row>
    <row r="304" spans="1:7" x14ac:dyDescent="0.25">
      <c r="A304" s="1" t="s">
        <v>705</v>
      </c>
      <c r="B304" s="1" t="s">
        <v>470</v>
      </c>
      <c r="C304" s="1" t="s">
        <v>966</v>
      </c>
      <c r="D304" s="1" t="s">
        <v>1506</v>
      </c>
      <c r="E304" s="1">
        <v>118.77</v>
      </c>
      <c r="F304" s="1">
        <v>124.70399999999999</v>
      </c>
      <c r="G304">
        <v>103.92</v>
      </c>
    </row>
    <row r="305" spans="1:7" x14ac:dyDescent="0.25">
      <c r="A305" s="1" t="s">
        <v>804</v>
      </c>
      <c r="B305" s="1" t="s">
        <v>470</v>
      </c>
      <c r="C305" s="1" t="s">
        <v>965</v>
      </c>
      <c r="D305" s="1" t="s">
        <v>1443</v>
      </c>
      <c r="E305" s="1">
        <v>939.71</v>
      </c>
      <c r="F305" s="1">
        <v>986.7</v>
      </c>
      <c r="G305">
        <v>822.25</v>
      </c>
    </row>
    <row r="306" spans="1:7" x14ac:dyDescent="0.25">
      <c r="A306" s="1" t="s">
        <v>807</v>
      </c>
      <c r="B306" s="1" t="s">
        <v>470</v>
      </c>
      <c r="C306" s="1" t="s">
        <v>965</v>
      </c>
      <c r="D306" s="1" t="s">
        <v>1444</v>
      </c>
      <c r="E306" s="1">
        <v>1769.25</v>
      </c>
      <c r="F306" s="1">
        <v>1857.7080000000001</v>
      </c>
      <c r="G306">
        <v>1548.09</v>
      </c>
    </row>
    <row r="307" spans="1:7" x14ac:dyDescent="0.25">
      <c r="A307" s="1" t="s">
        <v>1540</v>
      </c>
      <c r="B307" s="1" t="s">
        <v>470</v>
      </c>
      <c r="C307" s="1" t="s">
        <v>965</v>
      </c>
      <c r="D307" s="1" t="s">
        <v>1550</v>
      </c>
      <c r="E307" s="1">
        <v>630.41</v>
      </c>
      <c r="F307" s="1">
        <v>661.93200000000002</v>
      </c>
      <c r="G307">
        <v>551.61</v>
      </c>
    </row>
    <row r="308" spans="1:7" x14ac:dyDescent="0.25">
      <c r="A308" s="1" t="s">
        <v>1539</v>
      </c>
      <c r="B308" s="1" t="s">
        <v>470</v>
      </c>
      <c r="C308" s="1" t="s">
        <v>965</v>
      </c>
      <c r="D308" s="1" t="s">
        <v>1551</v>
      </c>
      <c r="E308" s="1">
        <v>943.83</v>
      </c>
      <c r="F308" s="1">
        <v>991.02</v>
      </c>
      <c r="G308">
        <v>825.85</v>
      </c>
    </row>
    <row r="309" spans="1:7" x14ac:dyDescent="0.25">
      <c r="A309" s="1" t="s">
        <v>1538</v>
      </c>
      <c r="B309" s="1" t="s">
        <v>470</v>
      </c>
      <c r="C309" s="1" t="s">
        <v>965</v>
      </c>
      <c r="D309" s="1" t="s">
        <v>1552</v>
      </c>
      <c r="E309" s="1">
        <v>1154.75</v>
      </c>
      <c r="F309" s="1">
        <v>1212.492</v>
      </c>
      <c r="G309">
        <v>1010.41</v>
      </c>
    </row>
    <row r="310" spans="1:7" x14ac:dyDescent="0.25">
      <c r="A310" s="1" t="s">
        <v>1541</v>
      </c>
      <c r="B310" s="1" t="s">
        <v>470</v>
      </c>
      <c r="C310" s="1" t="s">
        <v>965</v>
      </c>
      <c r="D310" s="1" t="s">
        <v>1553</v>
      </c>
      <c r="E310" s="1">
        <v>294.58</v>
      </c>
      <c r="F310" s="1">
        <v>309.31200000000001</v>
      </c>
      <c r="G310">
        <v>257.76</v>
      </c>
    </row>
    <row r="311" spans="1:7" x14ac:dyDescent="0.25">
      <c r="A311" s="1" t="s">
        <v>941</v>
      </c>
      <c r="B311" s="1" t="s">
        <v>470</v>
      </c>
      <c r="C311" s="1" t="s">
        <v>965</v>
      </c>
      <c r="D311" s="1" t="s">
        <v>944</v>
      </c>
      <c r="E311" s="1">
        <v>1122.8</v>
      </c>
      <c r="F311" s="1">
        <v>1178.94</v>
      </c>
      <c r="G311">
        <v>982.45</v>
      </c>
    </row>
    <row r="312" spans="1:7" x14ac:dyDescent="0.25">
      <c r="A312" s="1" t="s">
        <v>945</v>
      </c>
      <c r="B312" s="1" t="s">
        <v>470</v>
      </c>
      <c r="C312" s="1" t="s">
        <v>965</v>
      </c>
      <c r="D312" s="1" t="s">
        <v>948</v>
      </c>
      <c r="E312" s="1">
        <v>1814.61</v>
      </c>
      <c r="F312" s="1">
        <v>1905.336</v>
      </c>
      <c r="G312">
        <v>1587.78</v>
      </c>
    </row>
    <row r="313" spans="1:7" x14ac:dyDescent="0.25">
      <c r="A313" s="1" t="s">
        <v>2191</v>
      </c>
      <c r="B313" s="1" t="s">
        <v>470</v>
      </c>
      <c r="C313" s="1" t="s">
        <v>965</v>
      </c>
      <c r="D313" s="1" t="s">
        <v>2203</v>
      </c>
      <c r="E313" s="1">
        <v>1009.8</v>
      </c>
      <c r="F313" s="1">
        <v>1060.296</v>
      </c>
      <c r="G313">
        <v>883.58</v>
      </c>
    </row>
    <row r="314" spans="1:7" x14ac:dyDescent="0.25">
      <c r="A314" s="1" t="s">
        <v>2193</v>
      </c>
      <c r="B314" s="1" t="s">
        <v>470</v>
      </c>
      <c r="C314" s="1" t="s">
        <v>965</v>
      </c>
      <c r="D314" s="1" t="s">
        <v>2204</v>
      </c>
      <c r="E314" s="1">
        <v>1527.9</v>
      </c>
      <c r="F314" s="1">
        <v>1604.2919999999999</v>
      </c>
      <c r="G314">
        <v>1336.91</v>
      </c>
    </row>
    <row r="315" spans="1:7" x14ac:dyDescent="0.25">
      <c r="A315" s="1" t="s">
        <v>2195</v>
      </c>
      <c r="B315" s="1" t="s">
        <v>470</v>
      </c>
      <c r="C315" s="1" t="s">
        <v>1591</v>
      </c>
      <c r="D315" s="1" t="s">
        <v>2205</v>
      </c>
      <c r="E315" s="1">
        <v>238.29</v>
      </c>
      <c r="F315" s="1">
        <v>250.2</v>
      </c>
      <c r="G315">
        <v>208.5</v>
      </c>
    </row>
    <row r="316" spans="1:7" x14ac:dyDescent="0.25">
      <c r="A316" s="1" t="s">
        <v>2197</v>
      </c>
      <c r="B316" s="1" t="s">
        <v>470</v>
      </c>
      <c r="C316" s="1" t="s">
        <v>1591</v>
      </c>
      <c r="D316" s="1" t="s">
        <v>2206</v>
      </c>
      <c r="E316" s="1">
        <v>275.60000000000002</v>
      </c>
      <c r="F316" s="1">
        <v>289.38</v>
      </c>
      <c r="G316">
        <v>241.15</v>
      </c>
    </row>
    <row r="317" spans="1:7" x14ac:dyDescent="0.25">
      <c r="A317" s="1" t="s">
        <v>803</v>
      </c>
      <c r="B317" s="1" t="s">
        <v>470</v>
      </c>
      <c r="C317" s="1" t="s">
        <v>1591</v>
      </c>
      <c r="D317" s="1" t="s">
        <v>1597</v>
      </c>
      <c r="E317" s="1">
        <v>793.38</v>
      </c>
      <c r="F317" s="1">
        <v>833.05200000000002</v>
      </c>
      <c r="G317">
        <v>694.21</v>
      </c>
    </row>
    <row r="318" spans="1:7" x14ac:dyDescent="0.25">
      <c r="A318" s="1" t="s">
        <v>762</v>
      </c>
      <c r="B318" s="1" t="s">
        <v>470</v>
      </c>
      <c r="C318" s="1" t="s">
        <v>965</v>
      </c>
      <c r="D318" s="1" t="s">
        <v>1445</v>
      </c>
      <c r="E318" s="1">
        <v>136.24</v>
      </c>
      <c r="F318" s="1">
        <v>143.05199999999999</v>
      </c>
      <c r="G318">
        <v>119.21</v>
      </c>
    </row>
    <row r="319" spans="1:7" x14ac:dyDescent="0.25">
      <c r="A319" s="1" t="s">
        <v>922</v>
      </c>
      <c r="B319" s="1" t="s">
        <v>470</v>
      </c>
      <c r="C319" s="1" t="s">
        <v>966</v>
      </c>
      <c r="D319" s="1" t="s">
        <v>924</v>
      </c>
      <c r="E319" s="1">
        <v>970.76</v>
      </c>
      <c r="F319" s="1">
        <v>1019.304</v>
      </c>
      <c r="G319">
        <v>849.42</v>
      </c>
    </row>
    <row r="320" spans="1:7" x14ac:dyDescent="0.25">
      <c r="A320" s="1" t="s">
        <v>1255</v>
      </c>
      <c r="B320" s="1" t="s">
        <v>470</v>
      </c>
      <c r="C320" s="1" t="s">
        <v>966</v>
      </c>
      <c r="D320" s="1" t="s">
        <v>1305</v>
      </c>
      <c r="E320" s="1">
        <v>2803.86</v>
      </c>
      <c r="F320" s="1">
        <v>2944.056</v>
      </c>
      <c r="G320">
        <v>2453.38</v>
      </c>
    </row>
    <row r="321" spans="1:7" x14ac:dyDescent="0.25">
      <c r="A321" s="1" t="s">
        <v>825</v>
      </c>
      <c r="B321" s="1" t="s">
        <v>470</v>
      </c>
      <c r="C321" s="1" t="s">
        <v>966</v>
      </c>
      <c r="D321" s="1" t="s">
        <v>827</v>
      </c>
      <c r="E321" s="1">
        <v>3360.56</v>
      </c>
      <c r="F321" s="1">
        <v>3528.5879999999997</v>
      </c>
      <c r="G321">
        <v>2940.49</v>
      </c>
    </row>
    <row r="322" spans="1:7" x14ac:dyDescent="0.25">
      <c r="A322" s="1" t="s">
        <v>1257</v>
      </c>
      <c r="B322" s="1" t="s">
        <v>470</v>
      </c>
      <c r="C322" s="1" t="s">
        <v>966</v>
      </c>
      <c r="D322" s="1" t="s">
        <v>1306</v>
      </c>
      <c r="E322" s="1">
        <v>943.69</v>
      </c>
      <c r="F322" s="1">
        <v>990.87599999999998</v>
      </c>
      <c r="G322">
        <v>825.73</v>
      </c>
    </row>
    <row r="323" spans="1:7" x14ac:dyDescent="0.25">
      <c r="A323" s="1" t="s">
        <v>853</v>
      </c>
      <c r="B323" s="1" t="s">
        <v>470</v>
      </c>
      <c r="C323" s="1" t="s">
        <v>966</v>
      </c>
      <c r="D323" s="1" t="s">
        <v>855</v>
      </c>
      <c r="E323" s="1">
        <v>943.69</v>
      </c>
      <c r="F323" s="1">
        <v>990.87599999999998</v>
      </c>
      <c r="G323">
        <v>825.73</v>
      </c>
    </row>
    <row r="324" spans="1:7" x14ac:dyDescent="0.25">
      <c r="A324" s="1" t="s">
        <v>857</v>
      </c>
      <c r="B324" s="1" t="s">
        <v>470</v>
      </c>
      <c r="C324" s="1" t="s">
        <v>966</v>
      </c>
      <c r="D324" s="1" t="s">
        <v>859</v>
      </c>
      <c r="E324" s="1">
        <v>993.91</v>
      </c>
      <c r="F324" s="1">
        <v>1043.604</v>
      </c>
      <c r="G324">
        <v>869.67</v>
      </c>
    </row>
    <row r="325" spans="1:7" x14ac:dyDescent="0.25">
      <c r="A325" s="1" t="s">
        <v>1259</v>
      </c>
      <c r="B325" s="1" t="s">
        <v>470</v>
      </c>
      <c r="C325" s="1" t="s">
        <v>966</v>
      </c>
      <c r="D325" s="1" t="s">
        <v>1307</v>
      </c>
      <c r="E325" s="1">
        <v>1744.76</v>
      </c>
      <c r="F325" s="1">
        <v>1832.0039999999999</v>
      </c>
      <c r="G325">
        <v>1526.67</v>
      </c>
    </row>
    <row r="326" spans="1:7" x14ac:dyDescent="0.25">
      <c r="A326" s="1" t="s">
        <v>861</v>
      </c>
      <c r="B326" s="1" t="s">
        <v>470</v>
      </c>
      <c r="C326" s="1" t="s">
        <v>966</v>
      </c>
      <c r="D326" s="1" t="s">
        <v>863</v>
      </c>
      <c r="E326" s="1">
        <v>1989.17</v>
      </c>
      <c r="F326" s="1">
        <v>2088.6239999999998</v>
      </c>
      <c r="G326">
        <v>1740.52</v>
      </c>
    </row>
    <row r="327" spans="1:7" x14ac:dyDescent="0.25">
      <c r="A327" s="1" t="s">
        <v>845</v>
      </c>
      <c r="B327" s="1" t="s">
        <v>470</v>
      </c>
      <c r="C327" s="1" t="s">
        <v>966</v>
      </c>
      <c r="D327" s="1" t="s">
        <v>847</v>
      </c>
      <c r="E327" s="1">
        <v>1210.57</v>
      </c>
      <c r="F327" s="1">
        <v>1271.0999999999999</v>
      </c>
      <c r="G327">
        <v>1059.25</v>
      </c>
    </row>
    <row r="328" spans="1:7" x14ac:dyDescent="0.25">
      <c r="A328" s="1" t="s">
        <v>849</v>
      </c>
      <c r="B328" s="1" t="s">
        <v>470</v>
      </c>
      <c r="C328" s="1" t="s">
        <v>966</v>
      </c>
      <c r="D328" s="1" t="s">
        <v>851</v>
      </c>
      <c r="E328" s="1">
        <v>1404.73</v>
      </c>
      <c r="F328" s="1">
        <v>1474.9680000000001</v>
      </c>
      <c r="G328">
        <v>1229.1400000000001</v>
      </c>
    </row>
    <row r="329" spans="1:7" x14ac:dyDescent="0.25">
      <c r="A329" s="1" t="s">
        <v>750</v>
      </c>
      <c r="B329" s="1" t="s">
        <v>470</v>
      </c>
      <c r="C329" s="1" t="s">
        <v>966</v>
      </c>
      <c r="D329" s="1" t="s">
        <v>752</v>
      </c>
      <c r="E329" s="1">
        <v>1964.01</v>
      </c>
      <c r="F329" s="1">
        <v>2062.212</v>
      </c>
      <c r="G329">
        <v>1718.51</v>
      </c>
    </row>
    <row r="330" spans="1:7" x14ac:dyDescent="0.25">
      <c r="A330" s="1" t="s">
        <v>769</v>
      </c>
      <c r="B330" s="1" t="s">
        <v>470</v>
      </c>
      <c r="C330" s="1" t="s">
        <v>966</v>
      </c>
      <c r="D330" s="1" t="s">
        <v>770</v>
      </c>
      <c r="E330" s="1">
        <v>273.86</v>
      </c>
      <c r="F330" s="1">
        <v>287.55599999999998</v>
      </c>
      <c r="G330">
        <v>239.63</v>
      </c>
    </row>
    <row r="331" spans="1:7" x14ac:dyDescent="0.25">
      <c r="A331" s="1" t="s">
        <v>758</v>
      </c>
      <c r="B331" s="1" t="s">
        <v>470</v>
      </c>
      <c r="C331" s="1" t="s">
        <v>965</v>
      </c>
      <c r="D331" s="1" t="s">
        <v>1495</v>
      </c>
      <c r="E331" s="1">
        <v>374.26</v>
      </c>
      <c r="F331" s="1">
        <v>392.976</v>
      </c>
      <c r="G331">
        <v>327.48</v>
      </c>
    </row>
    <row r="332" spans="1:7" x14ac:dyDescent="0.25">
      <c r="A332" s="1" t="s">
        <v>759</v>
      </c>
      <c r="B332" s="1" t="s">
        <v>470</v>
      </c>
      <c r="C332" s="1" t="s">
        <v>965</v>
      </c>
      <c r="D332" s="1" t="s">
        <v>760</v>
      </c>
      <c r="E332" s="1">
        <v>479.07</v>
      </c>
      <c r="F332" s="1">
        <v>503.02800000000002</v>
      </c>
      <c r="G332">
        <v>419.19</v>
      </c>
    </row>
    <row r="333" spans="1:7" x14ac:dyDescent="0.25">
      <c r="A333" s="1" t="s">
        <v>761</v>
      </c>
      <c r="B333" s="1" t="s">
        <v>470</v>
      </c>
      <c r="C333" s="1" t="s">
        <v>965</v>
      </c>
      <c r="D333" s="1" t="s">
        <v>1496</v>
      </c>
      <c r="E333" s="1">
        <v>553.91</v>
      </c>
      <c r="F333" s="1">
        <v>581.60400000000004</v>
      </c>
      <c r="G333">
        <v>484.67</v>
      </c>
    </row>
    <row r="334" spans="1:7" x14ac:dyDescent="0.25">
      <c r="A334" s="1" t="s">
        <v>754</v>
      </c>
      <c r="B334" s="1" t="s">
        <v>470</v>
      </c>
      <c r="C334" s="1" t="s">
        <v>966</v>
      </c>
      <c r="D334" s="1" t="s">
        <v>757</v>
      </c>
      <c r="E334" s="1">
        <v>674.36</v>
      </c>
      <c r="F334" s="1">
        <v>708.08400000000006</v>
      </c>
      <c r="G334">
        <v>590.07000000000005</v>
      </c>
    </row>
    <row r="335" spans="1:7" x14ac:dyDescent="0.25">
      <c r="A335" s="1" t="s">
        <v>791</v>
      </c>
      <c r="B335" s="1" t="s">
        <v>470</v>
      </c>
      <c r="C335" s="1" t="s">
        <v>966</v>
      </c>
      <c r="D335" s="1" t="s">
        <v>793</v>
      </c>
      <c r="E335" s="1">
        <v>879.38</v>
      </c>
      <c r="F335" s="1">
        <v>923.3520000000002</v>
      </c>
      <c r="G335">
        <v>769.46</v>
      </c>
    </row>
    <row r="336" spans="1:7" x14ac:dyDescent="0.25">
      <c r="A336" s="1" t="s">
        <v>795</v>
      </c>
      <c r="B336" s="1" t="s">
        <v>470</v>
      </c>
      <c r="C336" s="1" t="s">
        <v>966</v>
      </c>
      <c r="D336" s="1" t="s">
        <v>796</v>
      </c>
      <c r="E336" s="1">
        <v>1050.7</v>
      </c>
      <c r="F336" s="1">
        <v>1103.232</v>
      </c>
      <c r="G336">
        <v>919.36</v>
      </c>
    </row>
    <row r="337" spans="1:7" x14ac:dyDescent="0.25">
      <c r="A337" s="1" t="s">
        <v>799</v>
      </c>
      <c r="B337" s="1" t="s">
        <v>470</v>
      </c>
      <c r="C337" s="1" t="s">
        <v>966</v>
      </c>
      <c r="D337" s="1" t="s">
        <v>800</v>
      </c>
      <c r="E337" s="1">
        <v>775.51</v>
      </c>
      <c r="F337" s="1">
        <v>814.28400000000011</v>
      </c>
      <c r="G337">
        <v>678.57</v>
      </c>
    </row>
    <row r="338" spans="1:7" x14ac:dyDescent="0.25">
      <c r="A338" s="1" t="s">
        <v>951</v>
      </c>
      <c r="B338" s="1" t="s">
        <v>470</v>
      </c>
      <c r="C338" s="1" t="s">
        <v>966</v>
      </c>
      <c r="D338" s="1" t="s">
        <v>953</v>
      </c>
      <c r="E338" s="1">
        <v>3528.35</v>
      </c>
      <c r="F338" s="1">
        <v>3704.7719999999999</v>
      </c>
      <c r="G338">
        <v>3087.31</v>
      </c>
    </row>
    <row r="339" spans="1:7" x14ac:dyDescent="0.25">
      <c r="A339" s="1" t="s">
        <v>955</v>
      </c>
      <c r="B339" s="1" t="s">
        <v>470</v>
      </c>
      <c r="C339" s="1" t="s">
        <v>966</v>
      </c>
      <c r="D339" s="1" t="s">
        <v>957</v>
      </c>
      <c r="E339" s="1">
        <v>581.15</v>
      </c>
      <c r="F339" s="1">
        <v>610.21199999999999</v>
      </c>
      <c r="G339">
        <v>508.51</v>
      </c>
    </row>
    <row r="340" spans="1:7" x14ac:dyDescent="0.25">
      <c r="A340" s="1" t="s">
        <v>782</v>
      </c>
      <c r="B340" s="1" t="s">
        <v>470</v>
      </c>
      <c r="C340" s="1" t="s">
        <v>965</v>
      </c>
      <c r="D340" s="1" t="s">
        <v>785</v>
      </c>
      <c r="E340" s="1">
        <v>598.82000000000005</v>
      </c>
      <c r="F340" s="1">
        <v>628.76400000000001</v>
      </c>
      <c r="G340">
        <v>523.97</v>
      </c>
    </row>
    <row r="341" spans="1:7" x14ac:dyDescent="0.25">
      <c r="A341" s="1" t="s">
        <v>1761</v>
      </c>
      <c r="B341" s="1" t="s">
        <v>470</v>
      </c>
      <c r="C341" s="1" t="s">
        <v>965</v>
      </c>
      <c r="D341" s="1" t="s">
        <v>1769</v>
      </c>
      <c r="E341" s="1">
        <v>366.45</v>
      </c>
      <c r="F341" s="1">
        <v>384.76799999999997</v>
      </c>
      <c r="G341">
        <v>320.64</v>
      </c>
    </row>
    <row r="342" spans="1:7" x14ac:dyDescent="0.25">
      <c r="A342" s="1" t="s">
        <v>1762</v>
      </c>
      <c r="B342" s="1" t="s">
        <v>470</v>
      </c>
      <c r="C342" s="1" t="s">
        <v>965</v>
      </c>
      <c r="D342" s="1" t="s">
        <v>1770</v>
      </c>
      <c r="E342" s="1">
        <v>489.01</v>
      </c>
      <c r="F342" s="1">
        <v>513.45600000000002</v>
      </c>
      <c r="G342">
        <v>427.88</v>
      </c>
    </row>
    <row r="343" spans="1:7" x14ac:dyDescent="0.25">
      <c r="A343" s="1" t="s">
        <v>1261</v>
      </c>
      <c r="B343" s="1" t="s">
        <v>470</v>
      </c>
      <c r="C343" s="1" t="s">
        <v>974</v>
      </c>
      <c r="D343" s="1" t="s">
        <v>1308</v>
      </c>
      <c r="E343" s="1">
        <v>2180.33</v>
      </c>
      <c r="F343" s="1">
        <v>2289.348</v>
      </c>
      <c r="G343">
        <v>1907.79</v>
      </c>
    </row>
    <row r="344" spans="1:7" x14ac:dyDescent="0.25">
      <c r="A344" s="1" t="s">
        <v>1263</v>
      </c>
      <c r="B344" s="1" t="s">
        <v>470</v>
      </c>
      <c r="C344" s="1" t="s">
        <v>974</v>
      </c>
      <c r="D344" s="1" t="s">
        <v>1309</v>
      </c>
      <c r="E344" s="1">
        <v>1703.4</v>
      </c>
      <c r="F344" s="1">
        <v>1788.576</v>
      </c>
      <c r="G344">
        <v>1490.48</v>
      </c>
    </row>
    <row r="345" spans="1:7" x14ac:dyDescent="0.25">
      <c r="A345" s="1" t="s">
        <v>746</v>
      </c>
      <c r="B345" s="1" t="s">
        <v>470</v>
      </c>
      <c r="C345" s="1" t="s">
        <v>974</v>
      </c>
      <c r="D345" s="1" t="s">
        <v>749</v>
      </c>
      <c r="E345" s="1">
        <v>2100.7600000000002</v>
      </c>
      <c r="F345" s="1">
        <v>2205.8040000000001</v>
      </c>
      <c r="G345">
        <v>1838.17</v>
      </c>
    </row>
    <row r="346" spans="1:7" x14ac:dyDescent="0.25">
      <c r="A346" s="1" t="s">
        <v>734</v>
      </c>
      <c r="B346" s="1" t="s">
        <v>470</v>
      </c>
      <c r="C346" s="1" t="s">
        <v>974</v>
      </c>
      <c r="D346" s="1" t="s">
        <v>736</v>
      </c>
      <c r="E346" s="1">
        <v>2546.37</v>
      </c>
      <c r="F346" s="1">
        <v>2673.6840000000002</v>
      </c>
      <c r="G346">
        <v>2228.0700000000002</v>
      </c>
    </row>
    <row r="347" spans="1:7" x14ac:dyDescent="0.25">
      <c r="A347" s="1" t="s">
        <v>740</v>
      </c>
      <c r="B347" s="1" t="s">
        <v>470</v>
      </c>
      <c r="C347" s="1" t="s">
        <v>974</v>
      </c>
      <c r="D347" s="1" t="s">
        <v>742</v>
      </c>
      <c r="E347" s="1">
        <v>3787.74</v>
      </c>
      <c r="F347" s="1">
        <v>3977.1239999999998</v>
      </c>
      <c r="G347">
        <v>3314.27</v>
      </c>
    </row>
    <row r="348" spans="1:7" x14ac:dyDescent="0.25">
      <c r="A348" s="1" t="s">
        <v>1265</v>
      </c>
      <c r="B348" s="1" t="s">
        <v>470</v>
      </c>
      <c r="C348" s="1" t="s">
        <v>966</v>
      </c>
      <c r="D348" s="1" t="s">
        <v>1310</v>
      </c>
      <c r="E348" s="1">
        <v>4996.7</v>
      </c>
      <c r="F348" s="1">
        <v>5246.5319999999992</v>
      </c>
      <c r="G348">
        <v>4372.1099999999997</v>
      </c>
    </row>
    <row r="349" spans="1:7" x14ac:dyDescent="0.25">
      <c r="A349" s="1" t="s">
        <v>683</v>
      </c>
      <c r="B349" s="1" t="s">
        <v>470</v>
      </c>
      <c r="C349" s="1" t="s">
        <v>966</v>
      </c>
      <c r="D349" s="1" t="s">
        <v>686</v>
      </c>
      <c r="E349" s="1">
        <v>5328.07</v>
      </c>
      <c r="F349" s="1">
        <v>5594.4720000000007</v>
      </c>
      <c r="G349">
        <v>4662.0600000000004</v>
      </c>
    </row>
    <row r="350" spans="1:7" x14ac:dyDescent="0.25">
      <c r="A350" s="1" t="s">
        <v>1267</v>
      </c>
      <c r="B350" s="1" t="s">
        <v>470</v>
      </c>
      <c r="C350" s="1" t="s">
        <v>966</v>
      </c>
      <c r="D350" s="1" t="s">
        <v>1311</v>
      </c>
      <c r="E350" s="1">
        <v>5797.8</v>
      </c>
      <c r="F350" s="1">
        <v>6087.6959999999999</v>
      </c>
      <c r="G350">
        <v>5073.08</v>
      </c>
    </row>
    <row r="351" spans="1:7" x14ac:dyDescent="0.25">
      <c r="A351" s="1" t="s">
        <v>1269</v>
      </c>
      <c r="B351" s="1" t="s">
        <v>470</v>
      </c>
      <c r="C351" s="1" t="s">
        <v>966</v>
      </c>
      <c r="D351" s="1" t="s">
        <v>1503</v>
      </c>
      <c r="E351" s="1">
        <v>10930.26</v>
      </c>
      <c r="F351" s="1">
        <v>11476.776</v>
      </c>
      <c r="G351">
        <v>9563.98</v>
      </c>
    </row>
    <row r="352" spans="1:7" x14ac:dyDescent="0.25">
      <c r="A352" s="1" t="s">
        <v>679</v>
      </c>
      <c r="B352" s="1" t="s">
        <v>470</v>
      </c>
      <c r="C352" s="1" t="s">
        <v>966</v>
      </c>
      <c r="D352" s="1" t="s">
        <v>680</v>
      </c>
      <c r="E352" s="1">
        <v>11609.16</v>
      </c>
      <c r="F352" s="1">
        <v>12189.624</v>
      </c>
      <c r="G352">
        <v>10158.02</v>
      </c>
    </row>
    <row r="353" spans="1:7" x14ac:dyDescent="0.25">
      <c r="A353" s="1" t="s">
        <v>1271</v>
      </c>
      <c r="B353" s="1" t="s">
        <v>470</v>
      </c>
      <c r="C353" s="1" t="s">
        <v>966</v>
      </c>
      <c r="D353" s="1" t="s">
        <v>1312</v>
      </c>
      <c r="E353" s="1">
        <v>4589.3599999999997</v>
      </c>
      <c r="F353" s="1">
        <v>4818.8280000000004</v>
      </c>
      <c r="G353">
        <v>4015.69</v>
      </c>
    </row>
    <row r="354" spans="1:7" x14ac:dyDescent="0.25">
      <c r="A354" s="1" t="s">
        <v>1273</v>
      </c>
      <c r="B354" s="1" t="s">
        <v>470</v>
      </c>
      <c r="C354" s="1" t="s">
        <v>966</v>
      </c>
      <c r="D354" s="1" t="s">
        <v>1313</v>
      </c>
      <c r="E354" s="1">
        <v>5159.6400000000003</v>
      </c>
      <c r="F354" s="1">
        <v>5417.6279999999997</v>
      </c>
      <c r="G354">
        <v>4514.6899999999996</v>
      </c>
    </row>
    <row r="355" spans="1:7" x14ac:dyDescent="0.25">
      <c r="A355" s="1" t="s">
        <v>1275</v>
      </c>
      <c r="B355" s="1" t="s">
        <v>470</v>
      </c>
      <c r="C355" s="1" t="s">
        <v>966</v>
      </c>
      <c r="D355" s="1" t="s">
        <v>1314</v>
      </c>
      <c r="E355" s="1">
        <v>10998.15</v>
      </c>
      <c r="F355" s="1">
        <v>11548.056</v>
      </c>
      <c r="G355">
        <v>9623.3799999999992</v>
      </c>
    </row>
    <row r="356" spans="1:7" x14ac:dyDescent="0.25">
      <c r="A356" s="1" t="s">
        <v>818</v>
      </c>
      <c r="B356" s="1" t="s">
        <v>470</v>
      </c>
      <c r="C356" s="1" t="s">
        <v>966</v>
      </c>
      <c r="D356" s="1" t="s">
        <v>821</v>
      </c>
      <c r="E356" s="1">
        <v>11690.64</v>
      </c>
      <c r="F356" s="1">
        <v>12275.172</v>
      </c>
      <c r="G356">
        <v>10229.31</v>
      </c>
    </row>
    <row r="357" spans="1:7" x14ac:dyDescent="0.25">
      <c r="A357" s="1" t="s">
        <v>1277</v>
      </c>
      <c r="B357" s="1" t="s">
        <v>470</v>
      </c>
      <c r="C357" s="1" t="s">
        <v>966</v>
      </c>
      <c r="D357" s="1" t="s">
        <v>1315</v>
      </c>
      <c r="E357" s="1">
        <v>3733.95</v>
      </c>
      <c r="F357" s="1">
        <v>3920.652</v>
      </c>
      <c r="G357">
        <v>3267.21</v>
      </c>
    </row>
    <row r="358" spans="1:7" x14ac:dyDescent="0.25">
      <c r="A358" s="1" t="s">
        <v>1279</v>
      </c>
      <c r="B358" s="1" t="s">
        <v>470</v>
      </c>
      <c r="C358" s="1" t="s">
        <v>966</v>
      </c>
      <c r="D358" s="1" t="s">
        <v>1316</v>
      </c>
      <c r="E358" s="1">
        <v>4412.8500000000004</v>
      </c>
      <c r="F358" s="1">
        <v>4633.4879999999994</v>
      </c>
      <c r="G358">
        <v>3861.24</v>
      </c>
    </row>
    <row r="359" spans="1:7" x14ac:dyDescent="0.25">
      <c r="A359" s="1" t="s">
        <v>1281</v>
      </c>
      <c r="B359" s="1" t="s">
        <v>470</v>
      </c>
      <c r="C359" s="1" t="s">
        <v>966</v>
      </c>
      <c r="D359" s="1" t="s">
        <v>1317</v>
      </c>
      <c r="E359" s="1">
        <v>10778.19</v>
      </c>
      <c r="F359" s="1">
        <v>11317.103999999999</v>
      </c>
      <c r="G359">
        <v>9430.92</v>
      </c>
    </row>
    <row r="360" spans="1:7" x14ac:dyDescent="0.25">
      <c r="A360" s="1" t="s">
        <v>932</v>
      </c>
      <c r="B360" s="1" t="s">
        <v>470</v>
      </c>
      <c r="C360" s="1" t="s">
        <v>966</v>
      </c>
      <c r="D360" s="1" t="s">
        <v>933</v>
      </c>
      <c r="E360" s="1">
        <v>10987.28</v>
      </c>
      <c r="F360" s="1">
        <v>11536.644</v>
      </c>
      <c r="G360">
        <v>9613.8700000000008</v>
      </c>
    </row>
    <row r="361" spans="1:7" x14ac:dyDescent="0.25">
      <c r="A361" s="1" t="s">
        <v>1414</v>
      </c>
      <c r="B361" s="1" t="s">
        <v>470</v>
      </c>
      <c r="C361" s="1" t="s">
        <v>616</v>
      </c>
      <c r="D361" s="1" t="s">
        <v>1462</v>
      </c>
      <c r="E361" s="1">
        <v>10873.98</v>
      </c>
      <c r="F361" s="1">
        <v>11417.675999999999</v>
      </c>
      <c r="G361">
        <v>9514.73</v>
      </c>
    </row>
    <row r="362" spans="1:7" x14ac:dyDescent="0.25">
      <c r="A362" s="1" t="s">
        <v>1415</v>
      </c>
      <c r="B362" s="1" t="s">
        <v>470</v>
      </c>
      <c r="C362" s="1" t="s">
        <v>616</v>
      </c>
      <c r="D362" s="1" t="s">
        <v>1463</v>
      </c>
      <c r="E362" s="1">
        <v>10873.98</v>
      </c>
      <c r="F362" s="1">
        <v>11417.675999999999</v>
      </c>
      <c r="G362">
        <v>9514.73</v>
      </c>
    </row>
    <row r="363" spans="1:7" x14ac:dyDescent="0.25">
      <c r="A363" s="1" t="s">
        <v>2370</v>
      </c>
      <c r="B363" s="1" t="s">
        <v>470</v>
      </c>
      <c r="C363" s="1" t="s">
        <v>616</v>
      </c>
      <c r="D363" s="1" t="s">
        <v>2375</v>
      </c>
      <c r="E363" s="1">
        <v>15010.81</v>
      </c>
      <c r="F363" s="1">
        <v>15761.352000000001</v>
      </c>
      <c r="G363">
        <v>13134.46</v>
      </c>
    </row>
    <row r="364" spans="1:7" x14ac:dyDescent="0.25">
      <c r="A364" s="1" t="s">
        <v>1416</v>
      </c>
      <c r="B364" s="1" t="s">
        <v>470</v>
      </c>
      <c r="C364" s="1" t="s">
        <v>616</v>
      </c>
      <c r="D364" s="1" t="s">
        <v>1464</v>
      </c>
      <c r="E364" s="1">
        <v>15010.81</v>
      </c>
      <c r="F364" s="1">
        <v>15761.352000000001</v>
      </c>
      <c r="G364">
        <v>13134.46</v>
      </c>
    </row>
    <row r="365" spans="1:7" x14ac:dyDescent="0.25">
      <c r="A365" s="1" t="s">
        <v>970</v>
      </c>
      <c r="B365" s="1" t="s">
        <v>470</v>
      </c>
      <c r="C365" s="1" t="s">
        <v>616</v>
      </c>
      <c r="D365" s="1" t="s">
        <v>692</v>
      </c>
      <c r="E365" s="1">
        <v>14980.51</v>
      </c>
      <c r="F365" s="1">
        <v>15729.54</v>
      </c>
      <c r="G365">
        <v>13107.95</v>
      </c>
    </row>
    <row r="366" spans="1:7" x14ac:dyDescent="0.25">
      <c r="A366" s="1" t="s">
        <v>971</v>
      </c>
      <c r="B366" s="1" t="s">
        <v>470</v>
      </c>
      <c r="C366" s="1" t="s">
        <v>616</v>
      </c>
      <c r="D366" s="1" t="s">
        <v>697</v>
      </c>
      <c r="E366" s="1">
        <v>14980.51</v>
      </c>
      <c r="F366" s="1">
        <v>15729.54</v>
      </c>
      <c r="G366">
        <v>13107.95</v>
      </c>
    </row>
    <row r="367" spans="1:7" x14ac:dyDescent="0.25">
      <c r="A367" s="1" t="s">
        <v>1416</v>
      </c>
      <c r="B367" s="1" t="s">
        <v>470</v>
      </c>
      <c r="C367" s="1" t="s">
        <v>616</v>
      </c>
      <c r="D367" s="1" t="s">
        <v>1464</v>
      </c>
      <c r="E367" s="1">
        <v>15010.81</v>
      </c>
      <c r="F367" s="1">
        <v>15761.352000000001</v>
      </c>
      <c r="G367">
        <v>13134.46</v>
      </c>
    </row>
    <row r="368" spans="1:7" x14ac:dyDescent="0.25">
      <c r="A368" s="1" t="s">
        <v>1436</v>
      </c>
      <c r="B368" s="1" t="s">
        <v>470</v>
      </c>
      <c r="C368" s="1" t="s">
        <v>616</v>
      </c>
      <c r="D368" s="1" t="s">
        <v>1465</v>
      </c>
      <c r="E368" s="1">
        <v>8175.75</v>
      </c>
      <c r="F368" s="1">
        <v>8584.5360000000001</v>
      </c>
      <c r="G368">
        <v>7153.78</v>
      </c>
    </row>
    <row r="369" spans="1:7" x14ac:dyDescent="0.25">
      <c r="A369" s="1" t="s">
        <v>1438</v>
      </c>
      <c r="B369" s="1" t="s">
        <v>470</v>
      </c>
      <c r="C369" s="1" t="s">
        <v>616</v>
      </c>
      <c r="D369" s="1" t="s">
        <v>1466</v>
      </c>
      <c r="E369" s="1">
        <v>8175.75</v>
      </c>
      <c r="F369" s="1">
        <v>8584.5360000000001</v>
      </c>
      <c r="G369">
        <v>7153.78</v>
      </c>
    </row>
    <row r="370" spans="1:7" x14ac:dyDescent="0.25">
      <c r="A370" s="1" t="s">
        <v>1427</v>
      </c>
      <c r="B370" s="1" t="s">
        <v>470</v>
      </c>
      <c r="C370" s="1" t="s">
        <v>616</v>
      </c>
      <c r="D370" s="1" t="s">
        <v>1446</v>
      </c>
      <c r="E370" s="1">
        <v>13139.1</v>
      </c>
      <c r="F370" s="1">
        <v>13796.052</v>
      </c>
      <c r="G370">
        <v>11496.71</v>
      </c>
    </row>
    <row r="371" spans="1:7" x14ac:dyDescent="0.25">
      <c r="A371" s="1" t="s">
        <v>1429</v>
      </c>
      <c r="B371" s="1" t="s">
        <v>470</v>
      </c>
      <c r="C371" s="1" t="s">
        <v>616</v>
      </c>
      <c r="D371" s="1" t="s">
        <v>1447</v>
      </c>
      <c r="E371" s="1">
        <v>13139.1</v>
      </c>
      <c r="F371" s="1">
        <v>13796.052</v>
      </c>
      <c r="G371">
        <v>11496.71</v>
      </c>
    </row>
    <row r="372" spans="1:7" x14ac:dyDescent="0.25">
      <c r="A372" s="1" t="s">
        <v>991</v>
      </c>
      <c r="B372" s="1" t="s">
        <v>470</v>
      </c>
      <c r="C372" s="1" t="s">
        <v>616</v>
      </c>
      <c r="D372" s="1" t="s">
        <v>938</v>
      </c>
      <c r="E372" s="1">
        <v>13736.52</v>
      </c>
      <c r="F372" s="1">
        <v>14423.352000000001</v>
      </c>
      <c r="G372">
        <v>12019.46</v>
      </c>
    </row>
    <row r="373" spans="1:7" x14ac:dyDescent="0.25">
      <c r="A373" s="1" t="s">
        <v>992</v>
      </c>
      <c r="B373" s="1" t="s">
        <v>470</v>
      </c>
      <c r="C373" s="1" t="s">
        <v>616</v>
      </c>
      <c r="D373" s="1" t="s">
        <v>940</v>
      </c>
      <c r="E373" s="1">
        <v>13736.52</v>
      </c>
      <c r="F373" s="1">
        <v>14423.352000000001</v>
      </c>
      <c r="G373">
        <v>12019.46</v>
      </c>
    </row>
    <row r="374" spans="1:7" x14ac:dyDescent="0.25">
      <c r="A374" s="1" t="s">
        <v>1785</v>
      </c>
      <c r="B374" s="1" t="s">
        <v>470</v>
      </c>
      <c r="C374" s="1" t="s">
        <v>616</v>
      </c>
      <c r="D374" s="1" t="s">
        <v>1794</v>
      </c>
      <c r="E374" s="1">
        <v>16328.03</v>
      </c>
      <c r="F374" s="1">
        <v>17144.436000000002</v>
      </c>
      <c r="G374">
        <v>14287.03</v>
      </c>
    </row>
    <row r="375" spans="1:7" x14ac:dyDescent="0.25">
      <c r="A375" s="1" t="s">
        <v>1786</v>
      </c>
      <c r="B375" s="1" t="s">
        <v>470</v>
      </c>
      <c r="C375" s="1" t="s">
        <v>616</v>
      </c>
      <c r="D375" s="1" t="s">
        <v>1795</v>
      </c>
      <c r="E375" s="1">
        <v>16328.03</v>
      </c>
      <c r="F375" s="1">
        <v>17144.436000000002</v>
      </c>
      <c r="G375">
        <v>14287.03</v>
      </c>
    </row>
    <row r="376" spans="1:7" x14ac:dyDescent="0.25">
      <c r="A376" s="1" t="s">
        <v>841</v>
      </c>
      <c r="B376" s="1" t="s">
        <v>470</v>
      </c>
      <c r="C376" s="1" t="s">
        <v>966</v>
      </c>
      <c r="D376" s="1" t="s">
        <v>844</v>
      </c>
      <c r="E376" s="1">
        <v>524.74</v>
      </c>
      <c r="F376" s="1">
        <v>550.98</v>
      </c>
      <c r="G376">
        <v>459.15</v>
      </c>
    </row>
    <row r="377" spans="1:7" x14ac:dyDescent="0.25">
      <c r="A377" s="1" t="s">
        <v>1787</v>
      </c>
      <c r="B377" s="1" t="s">
        <v>975</v>
      </c>
      <c r="C377" s="1" t="s">
        <v>616</v>
      </c>
      <c r="D377" s="1" t="s">
        <v>1811</v>
      </c>
      <c r="E377" s="1">
        <v>3034.18</v>
      </c>
      <c r="F377" s="1">
        <v>3185.8919999999998</v>
      </c>
      <c r="G377">
        <v>2654.91</v>
      </c>
    </row>
    <row r="378" spans="1:7" x14ac:dyDescent="0.25">
      <c r="A378" s="1" t="s">
        <v>1788</v>
      </c>
      <c r="B378" s="1" t="s">
        <v>975</v>
      </c>
      <c r="C378" s="1" t="s">
        <v>616</v>
      </c>
      <c r="D378" s="1" t="s">
        <v>1812</v>
      </c>
      <c r="E378" s="1">
        <v>3543.91</v>
      </c>
      <c r="F378" s="1">
        <v>3721.1039999999998</v>
      </c>
      <c r="G378">
        <v>3100.92</v>
      </c>
    </row>
    <row r="379" spans="1:7" x14ac:dyDescent="0.25">
      <c r="A379" s="1" t="s">
        <v>1789</v>
      </c>
      <c r="B379" s="1" t="s">
        <v>975</v>
      </c>
      <c r="C379" s="1" t="s">
        <v>616</v>
      </c>
      <c r="D379" s="1" t="s">
        <v>1813</v>
      </c>
      <c r="E379" s="1">
        <v>4053.66</v>
      </c>
      <c r="F379" s="1">
        <v>4256.34</v>
      </c>
      <c r="G379">
        <v>3546.95</v>
      </c>
    </row>
    <row r="380" spans="1:7" x14ac:dyDescent="0.25">
      <c r="A380" s="1" t="s">
        <v>1790</v>
      </c>
      <c r="B380" s="1" t="s">
        <v>975</v>
      </c>
      <c r="C380" s="1" t="s">
        <v>616</v>
      </c>
      <c r="D380" s="1" t="s">
        <v>1814</v>
      </c>
      <c r="E380" s="1">
        <v>2581.59</v>
      </c>
      <c r="F380" s="1">
        <v>2710.6679999999997</v>
      </c>
      <c r="G380">
        <v>2258.89</v>
      </c>
    </row>
    <row r="381" spans="1:7" x14ac:dyDescent="0.25">
      <c r="A381" s="1" t="s">
        <v>1791</v>
      </c>
      <c r="B381" s="1" t="s">
        <v>975</v>
      </c>
      <c r="C381" s="1" t="s">
        <v>616</v>
      </c>
      <c r="D381" s="1" t="s">
        <v>1815</v>
      </c>
      <c r="E381" s="1">
        <v>3652.79</v>
      </c>
      <c r="F381" s="1">
        <v>3835.4279999999999</v>
      </c>
      <c r="G381">
        <v>3196.19</v>
      </c>
    </row>
    <row r="382" spans="1:7" x14ac:dyDescent="0.25">
      <c r="A382" s="1" t="s">
        <v>1792</v>
      </c>
      <c r="B382" s="1" t="s">
        <v>975</v>
      </c>
      <c r="C382" s="1" t="s">
        <v>616</v>
      </c>
      <c r="D382" s="1" t="s">
        <v>1816</v>
      </c>
      <c r="E382" s="1">
        <v>4723.99</v>
      </c>
      <c r="F382" s="1">
        <v>4960.1880000000001</v>
      </c>
      <c r="G382">
        <v>4133.49</v>
      </c>
    </row>
    <row r="383" spans="1:7" x14ac:dyDescent="0.25">
      <c r="A383" s="1" t="s">
        <v>1579</v>
      </c>
      <c r="B383" s="1" t="s">
        <v>1577</v>
      </c>
      <c r="C383" s="1" t="s">
        <v>616</v>
      </c>
      <c r="D383" s="1" t="s">
        <v>1598</v>
      </c>
      <c r="E383" s="1">
        <v>6289.58</v>
      </c>
      <c r="F383" s="1">
        <v>6604.0560000000005</v>
      </c>
      <c r="G383">
        <v>5503.38</v>
      </c>
    </row>
    <row r="384" spans="1:7" x14ac:dyDescent="0.25">
      <c r="A384" s="1" t="s">
        <v>1580</v>
      </c>
      <c r="B384" s="1" t="s">
        <v>1577</v>
      </c>
      <c r="C384" s="1" t="s">
        <v>616</v>
      </c>
      <c r="D384" s="1" t="s">
        <v>1599</v>
      </c>
      <c r="E384" s="1">
        <v>6289.58</v>
      </c>
      <c r="F384" s="1">
        <v>6604.0560000000005</v>
      </c>
      <c r="G384">
        <v>5503.38</v>
      </c>
    </row>
    <row r="385" spans="1:7" x14ac:dyDescent="0.25">
      <c r="A385" s="1" t="s">
        <v>1581</v>
      </c>
      <c r="B385" s="1" t="s">
        <v>505</v>
      </c>
      <c r="C385" s="1" t="s">
        <v>616</v>
      </c>
      <c r="D385" s="1" t="s">
        <v>1600</v>
      </c>
      <c r="E385" s="1">
        <v>6289.58</v>
      </c>
      <c r="F385" s="1">
        <v>6604.0560000000005</v>
      </c>
      <c r="G385">
        <v>5503.38</v>
      </c>
    </row>
    <row r="386" spans="1:7" x14ac:dyDescent="0.25">
      <c r="A386" s="1" t="s">
        <v>1582</v>
      </c>
      <c r="B386" s="1" t="s">
        <v>505</v>
      </c>
      <c r="C386" s="1" t="s">
        <v>616</v>
      </c>
      <c r="D386" s="1" t="s">
        <v>1601</v>
      </c>
      <c r="E386" s="1">
        <v>6860</v>
      </c>
      <c r="F386" s="1">
        <v>7203</v>
      </c>
      <c r="G386">
        <v>6002.5</v>
      </c>
    </row>
    <row r="387" spans="1:7" x14ac:dyDescent="0.25">
      <c r="A387" s="1" t="s">
        <v>1583</v>
      </c>
      <c r="B387" s="1" t="s">
        <v>1578</v>
      </c>
      <c r="C387" s="1" t="s">
        <v>616</v>
      </c>
      <c r="D387" s="1" t="s">
        <v>1602</v>
      </c>
      <c r="E387" s="1">
        <v>6289.58</v>
      </c>
      <c r="F387" s="1">
        <v>6604.0560000000005</v>
      </c>
      <c r="G387">
        <v>5503.38</v>
      </c>
    </row>
    <row r="388" spans="1:7" x14ac:dyDescent="0.25">
      <c r="A388" s="1" t="s">
        <v>1584</v>
      </c>
      <c r="B388" s="1" t="s">
        <v>1578</v>
      </c>
      <c r="C388" s="1" t="s">
        <v>616</v>
      </c>
      <c r="D388" s="1" t="s">
        <v>1603</v>
      </c>
      <c r="E388" s="1">
        <v>6289.58</v>
      </c>
      <c r="F388" s="1">
        <v>6604.0560000000005</v>
      </c>
      <c r="G388">
        <v>5503.38</v>
      </c>
    </row>
    <row r="389" spans="1:7" x14ac:dyDescent="0.25">
      <c r="A389" s="1" t="s">
        <v>1611</v>
      </c>
      <c r="B389" s="1" t="s">
        <v>3</v>
      </c>
      <c r="C389" s="1" t="s">
        <v>616</v>
      </c>
      <c r="D389" s="1" t="s">
        <v>1612</v>
      </c>
      <c r="E389" s="1">
        <v>3776.38</v>
      </c>
      <c r="F389" s="1">
        <v>3965.1959999999999</v>
      </c>
      <c r="G389">
        <v>3304.33</v>
      </c>
    </row>
    <row r="390" spans="1:7" x14ac:dyDescent="0.25">
      <c r="A390" s="1" t="s">
        <v>1604</v>
      </c>
      <c r="B390" s="1" t="s">
        <v>3</v>
      </c>
      <c r="C390" s="1" t="s">
        <v>616</v>
      </c>
      <c r="D390" s="1" t="s">
        <v>1605</v>
      </c>
      <c r="E390" s="1">
        <v>5258.25</v>
      </c>
      <c r="F390" s="1">
        <v>5521.1640000000007</v>
      </c>
      <c r="G390">
        <v>4600.97</v>
      </c>
    </row>
    <row r="391" spans="1:7" x14ac:dyDescent="0.25">
      <c r="A391" s="1" t="s">
        <v>1607</v>
      </c>
      <c r="B391" s="1" t="s">
        <v>3</v>
      </c>
      <c r="C391" s="1" t="s">
        <v>616</v>
      </c>
      <c r="D391" s="1" t="s">
        <v>1608</v>
      </c>
      <c r="E391" s="1">
        <v>6787.93</v>
      </c>
      <c r="F391" s="1">
        <v>7127.3279999999995</v>
      </c>
      <c r="G391">
        <v>5939.44</v>
      </c>
    </row>
    <row r="392" spans="1:7" x14ac:dyDescent="0.25">
      <c r="A392" s="1" t="s">
        <v>1611</v>
      </c>
      <c r="B392" s="1" t="s">
        <v>469</v>
      </c>
      <c r="C392" s="1" t="s">
        <v>616</v>
      </c>
      <c r="D392" s="1" t="s">
        <v>1817</v>
      </c>
      <c r="E392" s="1">
        <v>3776.38</v>
      </c>
      <c r="F392" s="1">
        <v>3965.1959999999999</v>
      </c>
      <c r="G392">
        <v>3304.33</v>
      </c>
    </row>
    <row r="393" spans="1:7" x14ac:dyDescent="0.25">
      <c r="A393" s="1" t="s">
        <v>1783</v>
      </c>
      <c r="B393" s="1" t="s">
        <v>469</v>
      </c>
      <c r="C393" s="1" t="s">
        <v>616</v>
      </c>
      <c r="D393" s="1" t="s">
        <v>1818</v>
      </c>
      <c r="E393" s="1">
        <v>5258.25</v>
      </c>
      <c r="F393" s="1">
        <v>5521.1640000000007</v>
      </c>
      <c r="G393">
        <v>4600.97</v>
      </c>
    </row>
    <row r="394" spans="1:7" x14ac:dyDescent="0.25">
      <c r="A394" s="1" t="s">
        <v>1609</v>
      </c>
      <c r="B394" s="1" t="s">
        <v>469</v>
      </c>
      <c r="C394" s="1" t="s">
        <v>616</v>
      </c>
      <c r="D394" s="1" t="s">
        <v>1819</v>
      </c>
      <c r="E394" s="1">
        <v>6787.93</v>
      </c>
      <c r="F394" s="1">
        <v>7127.3279999999995</v>
      </c>
      <c r="G394">
        <v>5939.44</v>
      </c>
    </row>
    <row r="395" spans="1:7" x14ac:dyDescent="0.25">
      <c r="A395" s="1" t="s">
        <v>1611</v>
      </c>
      <c r="B395" s="1" t="s">
        <v>5</v>
      </c>
      <c r="C395" s="1" t="s">
        <v>616</v>
      </c>
      <c r="D395" s="1" t="s">
        <v>1613</v>
      </c>
      <c r="E395" s="1">
        <v>4154.0200000000004</v>
      </c>
      <c r="F395" s="1">
        <v>4361.7240000000002</v>
      </c>
      <c r="G395">
        <v>3634.77</v>
      </c>
    </row>
    <row r="396" spans="1:7" x14ac:dyDescent="0.25">
      <c r="A396" s="1" t="s">
        <v>1604</v>
      </c>
      <c r="B396" s="1" t="s">
        <v>5</v>
      </c>
      <c r="C396" s="1" t="s">
        <v>616</v>
      </c>
      <c r="D396" s="1" t="s">
        <v>1606</v>
      </c>
      <c r="E396" s="1">
        <v>5784.08</v>
      </c>
      <c r="F396" s="1">
        <v>6073.2839999999997</v>
      </c>
      <c r="G396">
        <v>5061.07</v>
      </c>
    </row>
    <row r="397" spans="1:7" x14ac:dyDescent="0.25">
      <c r="A397" s="1" t="s">
        <v>1609</v>
      </c>
      <c r="B397" s="1" t="s">
        <v>5</v>
      </c>
      <c r="C397" s="1" t="s">
        <v>616</v>
      </c>
      <c r="D397" s="1" t="s">
        <v>1610</v>
      </c>
      <c r="E397" s="1">
        <v>7466.71</v>
      </c>
      <c r="F397" s="1">
        <v>7840.0439999999999</v>
      </c>
      <c r="G397">
        <v>6533.37</v>
      </c>
    </row>
    <row r="398" spans="1:7" x14ac:dyDescent="0.25">
      <c r="A398" s="1" t="s">
        <v>1621</v>
      </c>
      <c r="B398" s="1" t="s">
        <v>3</v>
      </c>
      <c r="C398" s="1" t="s">
        <v>616</v>
      </c>
      <c r="D398" s="1" t="s">
        <v>1622</v>
      </c>
      <c r="E398" s="1">
        <v>4187.4799999999996</v>
      </c>
      <c r="F398" s="1">
        <v>4396.8600000000006</v>
      </c>
      <c r="G398">
        <v>3664.05</v>
      </c>
    </row>
    <row r="399" spans="1:7" x14ac:dyDescent="0.25">
      <c r="A399" s="1" t="s">
        <v>1615</v>
      </c>
      <c r="B399" s="1" t="s">
        <v>3</v>
      </c>
      <c r="C399" s="1" t="s">
        <v>616</v>
      </c>
      <c r="D399" s="1" t="s">
        <v>1616</v>
      </c>
      <c r="E399" s="1">
        <v>5927.48</v>
      </c>
      <c r="F399" s="1">
        <v>6223.8600000000006</v>
      </c>
      <c r="G399">
        <v>5186.55</v>
      </c>
    </row>
    <row r="400" spans="1:7" x14ac:dyDescent="0.25">
      <c r="A400" s="1" t="s">
        <v>1618</v>
      </c>
      <c r="B400" s="1" t="s">
        <v>3</v>
      </c>
      <c r="C400" s="1" t="s">
        <v>616</v>
      </c>
      <c r="D400" s="1" t="s">
        <v>1619</v>
      </c>
      <c r="E400" s="1">
        <v>7648.37</v>
      </c>
      <c r="F400" s="1">
        <v>8030.7839999999997</v>
      </c>
      <c r="G400">
        <v>6692.32</v>
      </c>
    </row>
    <row r="401" spans="1:7" x14ac:dyDescent="0.25">
      <c r="A401" s="1" t="s">
        <v>1621</v>
      </c>
      <c r="B401" s="1" t="s">
        <v>469</v>
      </c>
      <c r="C401" s="1" t="s">
        <v>616</v>
      </c>
      <c r="D401" s="1" t="s">
        <v>1820</v>
      </c>
      <c r="E401" s="1">
        <v>4187.4799999999996</v>
      </c>
      <c r="F401" s="1">
        <v>4396.8600000000006</v>
      </c>
      <c r="G401">
        <v>3664.05</v>
      </c>
    </row>
    <row r="402" spans="1:7" x14ac:dyDescent="0.25">
      <c r="A402" s="1" t="s">
        <v>1615</v>
      </c>
      <c r="B402" s="1" t="s">
        <v>469</v>
      </c>
      <c r="C402" s="1" t="s">
        <v>616</v>
      </c>
      <c r="D402" s="1" t="s">
        <v>1821</v>
      </c>
      <c r="E402" s="1">
        <v>5927.48</v>
      </c>
      <c r="F402" s="1">
        <v>6223.8600000000006</v>
      </c>
      <c r="G402">
        <v>5186.55</v>
      </c>
    </row>
    <row r="403" spans="1:7" x14ac:dyDescent="0.25">
      <c r="A403" s="1" t="s">
        <v>1621</v>
      </c>
      <c r="B403" s="1" t="s">
        <v>5</v>
      </c>
      <c r="C403" s="1" t="s">
        <v>616</v>
      </c>
      <c r="D403" s="1" t="s">
        <v>1623</v>
      </c>
      <c r="E403" s="1">
        <v>4606.2299999999996</v>
      </c>
      <c r="F403" s="1">
        <v>4836.54</v>
      </c>
      <c r="G403">
        <v>4030.45</v>
      </c>
    </row>
    <row r="404" spans="1:7" x14ac:dyDescent="0.25">
      <c r="A404" s="1" t="s">
        <v>1615</v>
      </c>
      <c r="B404" s="1" t="s">
        <v>5</v>
      </c>
      <c r="C404" s="1" t="s">
        <v>616</v>
      </c>
      <c r="D404" s="1" t="s">
        <v>1617</v>
      </c>
      <c r="E404" s="1">
        <v>5468.58</v>
      </c>
      <c r="F404" s="1">
        <v>5742.0120000000006</v>
      </c>
      <c r="G404">
        <v>4785.01</v>
      </c>
    </row>
    <row r="405" spans="1:7" x14ac:dyDescent="0.25">
      <c r="A405" s="1" t="s">
        <v>1618</v>
      </c>
      <c r="B405" s="1" t="s">
        <v>5</v>
      </c>
      <c r="C405" s="1" t="s">
        <v>616</v>
      </c>
      <c r="D405" s="1" t="s">
        <v>1620</v>
      </c>
      <c r="E405" s="1">
        <v>7025.03</v>
      </c>
      <c r="F405" s="1">
        <v>7376.28</v>
      </c>
      <c r="G405">
        <v>6146.9</v>
      </c>
    </row>
    <row r="406" spans="1:7" x14ac:dyDescent="0.25">
      <c r="A406" s="1" t="s">
        <v>1784</v>
      </c>
      <c r="B406" s="1" t="s">
        <v>976</v>
      </c>
      <c r="C406" s="1" t="s">
        <v>616</v>
      </c>
      <c r="D406" s="1" t="s">
        <v>1822</v>
      </c>
      <c r="E406" s="1">
        <v>3937.14</v>
      </c>
      <c r="F406" s="1">
        <v>4134</v>
      </c>
      <c r="G406">
        <v>3445</v>
      </c>
    </row>
    <row r="407" spans="1:7" x14ac:dyDescent="0.25">
      <c r="A407" s="1" t="s">
        <v>1784</v>
      </c>
      <c r="B407" s="1" t="s">
        <v>977</v>
      </c>
      <c r="C407" s="1" t="s">
        <v>616</v>
      </c>
      <c r="D407" s="1" t="s">
        <v>1823</v>
      </c>
      <c r="E407" s="1">
        <v>3319.39</v>
      </c>
      <c r="F407" s="1">
        <v>3485.3639999999996</v>
      </c>
      <c r="G407">
        <v>2904.47</v>
      </c>
    </row>
    <row r="408" spans="1:7" x14ac:dyDescent="0.25">
      <c r="A408" s="1" t="s">
        <v>1784</v>
      </c>
      <c r="B408" s="1" t="s">
        <v>975</v>
      </c>
      <c r="C408" s="1" t="s">
        <v>616</v>
      </c>
      <c r="D408" s="1" t="s">
        <v>1824</v>
      </c>
      <c r="E408" s="1">
        <v>3319.39</v>
      </c>
      <c r="F408" s="1">
        <v>3485.3639999999996</v>
      </c>
      <c r="G408">
        <v>2904.47</v>
      </c>
    </row>
    <row r="409" spans="1:7" x14ac:dyDescent="0.25">
      <c r="A409" s="1" t="s">
        <v>1825</v>
      </c>
      <c r="B409" s="1" t="s">
        <v>1577</v>
      </c>
      <c r="C409" s="1" t="s">
        <v>615</v>
      </c>
      <c r="D409" s="1" t="s">
        <v>1833</v>
      </c>
      <c r="E409" s="1">
        <v>1532.91</v>
      </c>
      <c r="F409" s="1">
        <v>1609.56</v>
      </c>
      <c r="G409">
        <v>1341.3</v>
      </c>
    </row>
    <row r="410" spans="1:7" x14ac:dyDescent="0.25">
      <c r="A410" s="1" t="s">
        <v>1826</v>
      </c>
      <c r="B410" s="1" t="s">
        <v>1577</v>
      </c>
      <c r="C410" s="1" t="s">
        <v>615</v>
      </c>
      <c r="D410" s="1" t="s">
        <v>1834</v>
      </c>
      <c r="E410" s="1">
        <v>1243.17</v>
      </c>
      <c r="F410" s="1">
        <v>1305.3240000000001</v>
      </c>
      <c r="G410">
        <v>1087.77</v>
      </c>
    </row>
    <row r="411" spans="1:7" x14ac:dyDescent="0.25">
      <c r="A411" s="1" t="s">
        <v>1827</v>
      </c>
      <c r="B411" s="1" t="s">
        <v>1577</v>
      </c>
      <c r="C411" s="1" t="s">
        <v>615</v>
      </c>
      <c r="D411" s="1" t="s">
        <v>1835</v>
      </c>
      <c r="E411" s="1">
        <v>1549</v>
      </c>
      <c r="F411" s="1">
        <v>1626.4559999999999</v>
      </c>
      <c r="G411">
        <v>1355.38</v>
      </c>
    </row>
    <row r="412" spans="1:7" x14ac:dyDescent="0.25">
      <c r="A412" s="1" t="s">
        <v>1828</v>
      </c>
      <c r="B412" s="1" t="s">
        <v>1577</v>
      </c>
      <c r="C412" s="1" t="s">
        <v>615</v>
      </c>
      <c r="D412" s="1" t="s">
        <v>1836</v>
      </c>
      <c r="E412" s="1">
        <v>1284.02</v>
      </c>
      <c r="F412" s="1">
        <v>1348.2239999999999</v>
      </c>
      <c r="G412">
        <v>1123.52</v>
      </c>
    </row>
    <row r="413" spans="1:7" x14ac:dyDescent="0.25">
      <c r="A413" s="1" t="s">
        <v>1829</v>
      </c>
      <c r="B413" s="1" t="s">
        <v>1577</v>
      </c>
      <c r="C413" s="1" t="s">
        <v>615</v>
      </c>
      <c r="D413" s="1" t="s">
        <v>1837</v>
      </c>
      <c r="E413" s="1">
        <v>1532.91</v>
      </c>
      <c r="F413" s="1">
        <v>1609.56</v>
      </c>
      <c r="G413">
        <v>1341.3</v>
      </c>
    </row>
    <row r="414" spans="1:7" x14ac:dyDescent="0.25">
      <c r="A414" s="1" t="s">
        <v>1830</v>
      </c>
      <c r="B414" s="1" t="s">
        <v>1577</v>
      </c>
      <c r="C414" s="1" t="s">
        <v>615</v>
      </c>
      <c r="D414" s="1" t="s">
        <v>1838</v>
      </c>
      <c r="E414" s="1">
        <v>1345.93</v>
      </c>
      <c r="F414" s="1">
        <v>1413.2280000000001</v>
      </c>
      <c r="G414">
        <v>1177.69</v>
      </c>
    </row>
    <row r="415" spans="1:7" x14ac:dyDescent="0.25">
      <c r="A415" s="1" t="s">
        <v>1831</v>
      </c>
      <c r="B415" s="1" t="s">
        <v>1577</v>
      </c>
      <c r="C415" s="1" t="s">
        <v>615</v>
      </c>
      <c r="D415" s="1" t="s">
        <v>1839</v>
      </c>
      <c r="E415" s="1">
        <v>3611.86</v>
      </c>
      <c r="F415" s="1">
        <v>3792.4560000000001</v>
      </c>
      <c r="G415">
        <v>3160.38</v>
      </c>
    </row>
    <row r="416" spans="1:7" x14ac:dyDescent="0.25">
      <c r="A416" s="1" t="s">
        <v>1832</v>
      </c>
      <c r="B416" s="1" t="s">
        <v>1577</v>
      </c>
      <c r="C416" s="1" t="s">
        <v>615</v>
      </c>
      <c r="D416" s="1" t="s">
        <v>1840</v>
      </c>
      <c r="E416" s="1">
        <v>1883.31</v>
      </c>
      <c r="F416" s="1">
        <v>1977.48</v>
      </c>
      <c r="G416">
        <v>1647.9</v>
      </c>
    </row>
    <row r="417" spans="1:7" x14ac:dyDescent="0.25">
      <c r="A417" s="1" t="s">
        <v>2224</v>
      </c>
      <c r="B417" s="1" t="s">
        <v>964</v>
      </c>
      <c r="C417" s="1" t="s">
        <v>2235</v>
      </c>
      <c r="D417" s="1" t="s">
        <v>2236</v>
      </c>
      <c r="E417" s="1">
        <v>66.02</v>
      </c>
      <c r="F417" s="1">
        <v>69.324000000000012</v>
      </c>
      <c r="G417">
        <v>57.77</v>
      </c>
    </row>
    <row r="418" spans="1:7" x14ac:dyDescent="0.25">
      <c r="A418" s="1" t="s">
        <v>2225</v>
      </c>
      <c r="B418" s="1" t="s">
        <v>964</v>
      </c>
      <c r="C418" s="1" t="s">
        <v>2235</v>
      </c>
      <c r="D418" s="1" t="s">
        <v>2237</v>
      </c>
      <c r="E418" s="1">
        <v>60.73</v>
      </c>
      <c r="F418" s="1">
        <v>63.768000000000001</v>
      </c>
      <c r="G418">
        <v>53.14</v>
      </c>
    </row>
    <row r="419" spans="1:7" x14ac:dyDescent="0.25">
      <c r="A419" s="1" t="s">
        <v>2226</v>
      </c>
      <c r="B419" s="1" t="s">
        <v>964</v>
      </c>
      <c r="C419" s="1" t="s">
        <v>2235</v>
      </c>
      <c r="D419" s="1" t="s">
        <v>2238</v>
      </c>
      <c r="E419" s="1">
        <v>99.03</v>
      </c>
      <c r="F419" s="1">
        <v>103.98</v>
      </c>
      <c r="G419">
        <v>86.65</v>
      </c>
    </row>
    <row r="420" spans="1:7" x14ac:dyDescent="0.25">
      <c r="A420" s="1" t="s">
        <v>2227</v>
      </c>
      <c r="B420" s="1" t="s">
        <v>964</v>
      </c>
      <c r="C420" s="1" t="s">
        <v>2235</v>
      </c>
      <c r="D420" s="1" t="s">
        <v>2239</v>
      </c>
      <c r="E420" s="1">
        <v>60.73</v>
      </c>
      <c r="F420" s="1">
        <v>63.768000000000001</v>
      </c>
      <c r="G420">
        <v>53.14</v>
      </c>
    </row>
    <row r="421" spans="1:7" x14ac:dyDescent="0.25">
      <c r="A421" s="1" t="s">
        <v>2228</v>
      </c>
      <c r="B421" s="1" t="s">
        <v>964</v>
      </c>
      <c r="C421" s="1" t="s">
        <v>2235</v>
      </c>
      <c r="D421" s="1" t="s">
        <v>2240</v>
      </c>
      <c r="E421" s="1">
        <v>71.3</v>
      </c>
      <c r="F421" s="1">
        <v>74.867999999999995</v>
      </c>
      <c r="G421">
        <v>62.39</v>
      </c>
    </row>
    <row r="422" spans="1:7" x14ac:dyDescent="0.25">
      <c r="A422" s="1" t="s">
        <v>2229</v>
      </c>
      <c r="B422" s="1" t="s">
        <v>964</v>
      </c>
      <c r="C422" s="1" t="s">
        <v>2235</v>
      </c>
      <c r="D422" s="1" t="s">
        <v>2241</v>
      </c>
      <c r="E422" s="1">
        <v>56.77</v>
      </c>
      <c r="F422" s="1">
        <v>59.603999999999999</v>
      </c>
      <c r="G422">
        <v>49.67</v>
      </c>
    </row>
    <row r="423" spans="1:7" x14ac:dyDescent="0.25">
      <c r="A423" s="1" t="s">
        <v>2230</v>
      </c>
      <c r="B423" s="1" t="s">
        <v>964</v>
      </c>
      <c r="C423" s="1" t="s">
        <v>2235</v>
      </c>
      <c r="D423" s="1" t="s">
        <v>2242</v>
      </c>
      <c r="E423" s="1">
        <v>84.5</v>
      </c>
      <c r="F423" s="1">
        <v>88.727999999999994</v>
      </c>
      <c r="G423">
        <v>73.94</v>
      </c>
    </row>
    <row r="424" spans="1:7" x14ac:dyDescent="0.25">
      <c r="A424" s="1" t="s">
        <v>2231</v>
      </c>
      <c r="B424" s="1" t="s">
        <v>964</v>
      </c>
      <c r="C424" s="1" t="s">
        <v>2235</v>
      </c>
      <c r="D424" s="1" t="s">
        <v>2243</v>
      </c>
      <c r="E424" s="1">
        <v>405.34</v>
      </c>
      <c r="F424" s="1">
        <v>425.60399999999998</v>
      </c>
      <c r="G424">
        <v>354.67</v>
      </c>
    </row>
    <row r="425" spans="1:7" x14ac:dyDescent="0.25">
      <c r="A425" s="1" t="s">
        <v>2232</v>
      </c>
      <c r="B425" s="1" t="s">
        <v>964</v>
      </c>
      <c r="C425" s="1" t="s">
        <v>2235</v>
      </c>
      <c r="D425" s="1" t="s">
        <v>2244</v>
      </c>
      <c r="E425" s="1">
        <v>452.88</v>
      </c>
      <c r="F425" s="1">
        <v>475.524</v>
      </c>
      <c r="G425">
        <v>396.27</v>
      </c>
    </row>
    <row r="426" spans="1:7" x14ac:dyDescent="0.25">
      <c r="A426" s="1" t="s">
        <v>2233</v>
      </c>
      <c r="B426" s="1" t="s">
        <v>964</v>
      </c>
      <c r="C426" s="1" t="s">
        <v>2235</v>
      </c>
      <c r="D426" s="1" t="s">
        <v>2245</v>
      </c>
      <c r="E426" s="1">
        <v>697.14</v>
      </c>
      <c r="F426" s="1">
        <v>732</v>
      </c>
      <c r="G426">
        <v>610</v>
      </c>
    </row>
    <row r="427" spans="1:7" x14ac:dyDescent="0.25">
      <c r="A427" s="1" t="s">
        <v>2234</v>
      </c>
      <c r="B427" s="1" t="s">
        <v>964</v>
      </c>
      <c r="C427" s="1" t="s">
        <v>2235</v>
      </c>
      <c r="D427" s="1" t="s">
        <v>2246</v>
      </c>
      <c r="E427" s="1">
        <v>1927.7</v>
      </c>
      <c r="F427" s="1">
        <v>2024.088</v>
      </c>
      <c r="G427">
        <v>1686.74</v>
      </c>
    </row>
    <row r="428" spans="1:7" x14ac:dyDescent="0.25">
      <c r="A428" s="1" t="s">
        <v>2224</v>
      </c>
      <c r="B428" s="1" t="s">
        <v>469</v>
      </c>
      <c r="C428" s="1" t="s">
        <v>2235</v>
      </c>
      <c r="D428" s="1" t="s">
        <v>2247</v>
      </c>
      <c r="E428" s="1">
        <v>66.02</v>
      </c>
      <c r="F428" s="1">
        <v>69.324000000000012</v>
      </c>
      <c r="G428">
        <v>57.77</v>
      </c>
    </row>
    <row r="429" spans="1:7" x14ac:dyDescent="0.25">
      <c r="A429" s="1" t="s">
        <v>2225</v>
      </c>
      <c r="B429" s="1" t="s">
        <v>469</v>
      </c>
      <c r="C429" s="1" t="s">
        <v>2235</v>
      </c>
      <c r="D429" s="1" t="s">
        <v>2248</v>
      </c>
      <c r="E429" s="1">
        <v>60.73</v>
      </c>
      <c r="F429" s="1">
        <v>63.768000000000001</v>
      </c>
      <c r="G429">
        <v>53.14</v>
      </c>
    </row>
    <row r="430" spans="1:7" x14ac:dyDescent="0.25">
      <c r="A430" s="1" t="s">
        <v>2226</v>
      </c>
      <c r="B430" s="1" t="s">
        <v>469</v>
      </c>
      <c r="C430" s="1" t="s">
        <v>2235</v>
      </c>
      <c r="D430" s="1" t="s">
        <v>2249</v>
      </c>
      <c r="E430" s="1">
        <v>99.03</v>
      </c>
      <c r="F430" s="1">
        <v>103.98</v>
      </c>
      <c r="G430">
        <v>86.65</v>
      </c>
    </row>
    <row r="431" spans="1:7" x14ac:dyDescent="0.25">
      <c r="A431" s="1" t="s">
        <v>2227</v>
      </c>
      <c r="B431" s="1" t="s">
        <v>469</v>
      </c>
      <c r="C431" s="1" t="s">
        <v>2235</v>
      </c>
      <c r="D431" s="1" t="s">
        <v>2250</v>
      </c>
      <c r="E431" s="1">
        <v>60.73</v>
      </c>
      <c r="F431" s="1">
        <v>63.768000000000001</v>
      </c>
      <c r="G431">
        <v>53.14</v>
      </c>
    </row>
    <row r="432" spans="1:7" x14ac:dyDescent="0.25">
      <c r="A432" s="1" t="s">
        <v>2228</v>
      </c>
      <c r="B432" s="1" t="s">
        <v>469</v>
      </c>
      <c r="C432" s="1" t="s">
        <v>2235</v>
      </c>
      <c r="D432" s="1" t="s">
        <v>2251</v>
      </c>
      <c r="E432" s="1">
        <v>71.3</v>
      </c>
      <c r="F432" s="1">
        <v>74.867999999999995</v>
      </c>
      <c r="G432">
        <v>62.39</v>
      </c>
    </row>
    <row r="433" spans="1:7" x14ac:dyDescent="0.25">
      <c r="A433" s="1" t="s">
        <v>2229</v>
      </c>
      <c r="B433" s="1" t="s">
        <v>469</v>
      </c>
      <c r="C433" s="1" t="s">
        <v>2235</v>
      </c>
      <c r="D433" s="1" t="s">
        <v>2252</v>
      </c>
      <c r="E433" s="1">
        <v>56.77</v>
      </c>
      <c r="F433" s="1">
        <v>59.603999999999999</v>
      </c>
      <c r="G433">
        <v>49.67</v>
      </c>
    </row>
    <row r="434" spans="1:7" x14ac:dyDescent="0.25">
      <c r="A434" s="1" t="s">
        <v>2230</v>
      </c>
      <c r="B434" s="1" t="s">
        <v>469</v>
      </c>
      <c r="C434" s="1" t="s">
        <v>2235</v>
      </c>
      <c r="D434" s="1" t="s">
        <v>2253</v>
      </c>
      <c r="E434" s="1">
        <v>84.5</v>
      </c>
      <c r="F434" s="1">
        <v>88.727999999999994</v>
      </c>
      <c r="G434">
        <v>73.94</v>
      </c>
    </row>
    <row r="435" spans="1:7" x14ac:dyDescent="0.25">
      <c r="A435" s="1" t="s">
        <v>2231</v>
      </c>
      <c r="B435" s="1" t="s">
        <v>469</v>
      </c>
      <c r="C435" s="1" t="s">
        <v>2235</v>
      </c>
      <c r="D435" s="1" t="s">
        <v>2254</v>
      </c>
      <c r="E435" s="1">
        <v>405.34</v>
      </c>
      <c r="F435" s="1">
        <v>425.60399999999998</v>
      </c>
      <c r="G435">
        <v>354.67</v>
      </c>
    </row>
    <row r="436" spans="1:7" x14ac:dyDescent="0.25">
      <c r="A436" s="1" t="s">
        <v>2232</v>
      </c>
      <c r="B436" s="1" t="s">
        <v>469</v>
      </c>
      <c r="C436" s="1" t="s">
        <v>2235</v>
      </c>
      <c r="D436" s="1" t="s">
        <v>2255</v>
      </c>
      <c r="E436" s="1">
        <v>452.88</v>
      </c>
      <c r="F436" s="1">
        <v>475.524</v>
      </c>
      <c r="G436">
        <v>396.27</v>
      </c>
    </row>
    <row r="437" spans="1:7" x14ac:dyDescent="0.25">
      <c r="A437" s="1" t="s">
        <v>2233</v>
      </c>
      <c r="B437" s="1" t="s">
        <v>469</v>
      </c>
      <c r="C437" s="1" t="s">
        <v>2235</v>
      </c>
      <c r="D437" s="1" t="s">
        <v>2256</v>
      </c>
      <c r="E437" s="1">
        <v>697.14</v>
      </c>
      <c r="F437" s="1">
        <v>732</v>
      </c>
      <c r="G437">
        <v>610</v>
      </c>
    </row>
    <row r="438" spans="1:7" x14ac:dyDescent="0.25">
      <c r="A438" s="1" t="s">
        <v>2234</v>
      </c>
      <c r="B438" s="1" t="s">
        <v>469</v>
      </c>
      <c r="C438" s="1" t="s">
        <v>2235</v>
      </c>
      <c r="D438" s="1" t="s">
        <v>2257</v>
      </c>
      <c r="E438" s="1">
        <v>1927.7</v>
      </c>
      <c r="F438" s="1">
        <v>2024.088</v>
      </c>
      <c r="G438">
        <v>1686.74</v>
      </c>
    </row>
    <row r="439" spans="1:7" x14ac:dyDescent="0.25">
      <c r="A439" s="1" t="s">
        <v>2224</v>
      </c>
      <c r="B439" s="1" t="s">
        <v>470</v>
      </c>
      <c r="C439" s="1" t="s">
        <v>2235</v>
      </c>
      <c r="D439" s="1" t="s">
        <v>2258</v>
      </c>
      <c r="E439" s="1">
        <v>72.62</v>
      </c>
      <c r="F439" s="1">
        <v>76.248000000000005</v>
      </c>
      <c r="G439">
        <v>63.54</v>
      </c>
    </row>
    <row r="440" spans="1:7" x14ac:dyDescent="0.25">
      <c r="A440" s="1" t="s">
        <v>2225</v>
      </c>
      <c r="B440" s="1" t="s">
        <v>470</v>
      </c>
      <c r="C440" s="1" t="s">
        <v>2235</v>
      </c>
      <c r="D440" s="1" t="s">
        <v>2259</v>
      </c>
      <c r="E440" s="1">
        <v>66.81</v>
      </c>
      <c r="F440" s="1">
        <v>70.152000000000001</v>
      </c>
      <c r="G440">
        <v>58.46</v>
      </c>
    </row>
    <row r="441" spans="1:7" x14ac:dyDescent="0.25">
      <c r="A441" s="1" t="s">
        <v>2226</v>
      </c>
      <c r="B441" s="1" t="s">
        <v>470</v>
      </c>
      <c r="C441" s="1" t="s">
        <v>2235</v>
      </c>
      <c r="D441" s="1" t="s">
        <v>2260</v>
      </c>
      <c r="E441" s="1">
        <v>108.94</v>
      </c>
      <c r="F441" s="1">
        <v>114.384</v>
      </c>
      <c r="G441">
        <v>95.32</v>
      </c>
    </row>
    <row r="442" spans="1:7" x14ac:dyDescent="0.25">
      <c r="A442" s="1" t="s">
        <v>2227</v>
      </c>
      <c r="B442" s="1" t="s">
        <v>470</v>
      </c>
      <c r="C442" s="1" t="s">
        <v>2235</v>
      </c>
      <c r="D442" s="1" t="s">
        <v>2261</v>
      </c>
      <c r="E442" s="1">
        <v>66.81</v>
      </c>
      <c r="F442" s="1">
        <v>70.152000000000001</v>
      </c>
      <c r="G442">
        <v>58.46</v>
      </c>
    </row>
    <row r="443" spans="1:7" x14ac:dyDescent="0.25">
      <c r="A443" s="1" t="s">
        <v>2228</v>
      </c>
      <c r="B443" s="1" t="s">
        <v>470</v>
      </c>
      <c r="C443" s="1" t="s">
        <v>2235</v>
      </c>
      <c r="D443" s="1" t="s">
        <v>2262</v>
      </c>
      <c r="E443" s="1">
        <v>78.42</v>
      </c>
      <c r="F443" s="1">
        <v>82.343999999999994</v>
      </c>
      <c r="G443">
        <v>68.62</v>
      </c>
    </row>
    <row r="444" spans="1:7" x14ac:dyDescent="0.25">
      <c r="A444" s="1" t="s">
        <v>2229</v>
      </c>
      <c r="B444" s="1" t="s">
        <v>470</v>
      </c>
      <c r="C444" s="1" t="s">
        <v>2235</v>
      </c>
      <c r="D444" s="1" t="s">
        <v>2263</v>
      </c>
      <c r="E444" s="1">
        <v>62.45</v>
      </c>
      <c r="F444" s="1">
        <v>65.567999999999998</v>
      </c>
      <c r="G444">
        <v>54.64</v>
      </c>
    </row>
    <row r="445" spans="1:7" x14ac:dyDescent="0.25">
      <c r="A445" s="1" t="s">
        <v>2230</v>
      </c>
      <c r="B445" s="1" t="s">
        <v>470</v>
      </c>
      <c r="C445" s="1" t="s">
        <v>2235</v>
      </c>
      <c r="D445" s="1" t="s">
        <v>2264</v>
      </c>
      <c r="E445" s="1">
        <v>92.95</v>
      </c>
      <c r="F445" s="1">
        <v>97.596000000000004</v>
      </c>
      <c r="G445">
        <v>81.33</v>
      </c>
    </row>
    <row r="446" spans="1:7" x14ac:dyDescent="0.25">
      <c r="A446" s="1" t="s">
        <v>2231</v>
      </c>
      <c r="B446" s="1" t="s">
        <v>470</v>
      </c>
      <c r="C446" s="1" t="s">
        <v>2235</v>
      </c>
      <c r="D446" s="1" t="s">
        <v>2265</v>
      </c>
      <c r="E446" s="1">
        <v>445.87</v>
      </c>
      <c r="F446" s="1">
        <v>468.16800000000001</v>
      </c>
      <c r="G446">
        <v>390.14</v>
      </c>
    </row>
    <row r="447" spans="1:7" x14ac:dyDescent="0.25">
      <c r="A447" s="1" t="s">
        <v>2232</v>
      </c>
      <c r="B447" s="1" t="s">
        <v>470</v>
      </c>
      <c r="C447" s="1" t="s">
        <v>2235</v>
      </c>
      <c r="D447" s="1" t="s">
        <v>2266</v>
      </c>
      <c r="E447" s="1">
        <v>498.16</v>
      </c>
      <c r="F447" s="1">
        <v>523.06799999999998</v>
      </c>
      <c r="G447">
        <v>435.89</v>
      </c>
    </row>
    <row r="448" spans="1:7" x14ac:dyDescent="0.25">
      <c r="A448" s="1" t="s">
        <v>2233</v>
      </c>
      <c r="B448" s="1" t="s">
        <v>470</v>
      </c>
      <c r="C448" s="1" t="s">
        <v>2235</v>
      </c>
      <c r="D448" s="1" t="s">
        <v>2267</v>
      </c>
      <c r="E448" s="1">
        <v>766.86</v>
      </c>
      <c r="F448" s="1">
        <v>805.2</v>
      </c>
      <c r="G448">
        <v>671</v>
      </c>
    </row>
    <row r="449" spans="1:7" x14ac:dyDescent="0.25">
      <c r="A449" s="1" t="s">
        <v>2234</v>
      </c>
      <c r="B449" s="1" t="s">
        <v>470</v>
      </c>
      <c r="C449" s="1" t="s">
        <v>2235</v>
      </c>
      <c r="D449" s="1" t="s">
        <v>2268</v>
      </c>
      <c r="E449" s="1">
        <v>2120.46</v>
      </c>
      <c r="F449" s="1">
        <v>2226.48</v>
      </c>
      <c r="G449">
        <v>1855.4</v>
      </c>
    </row>
    <row r="450" spans="1:7" x14ac:dyDescent="0.25">
      <c r="A450" s="1" t="s">
        <v>2352</v>
      </c>
      <c r="B450" s="1" t="s">
        <v>964</v>
      </c>
      <c r="C450" s="1" t="s">
        <v>2235</v>
      </c>
      <c r="D450" s="1" t="s">
        <v>2353</v>
      </c>
      <c r="E450" s="1">
        <v>1464.75</v>
      </c>
      <c r="F450" s="1">
        <v>1537.9920000000002</v>
      </c>
      <c r="G450">
        <v>1281.6600000000001</v>
      </c>
    </row>
    <row r="451" spans="1:7" x14ac:dyDescent="0.25">
      <c r="A451" s="1" t="s">
        <v>2352</v>
      </c>
      <c r="B451" s="1" t="s">
        <v>469</v>
      </c>
      <c r="C451" s="1" t="s">
        <v>2235</v>
      </c>
      <c r="D451" s="1" t="s">
        <v>2354</v>
      </c>
      <c r="E451" s="1">
        <v>1464.75</v>
      </c>
      <c r="F451" s="1">
        <v>1537.9920000000002</v>
      </c>
      <c r="G451">
        <v>1281.6600000000001</v>
      </c>
    </row>
    <row r="452" spans="1:7" x14ac:dyDescent="0.25">
      <c r="A452" s="1" t="s">
        <v>2352</v>
      </c>
      <c r="B452" s="1" t="s">
        <v>470</v>
      </c>
      <c r="C452" s="1" t="s">
        <v>2235</v>
      </c>
      <c r="D452" s="1" t="s">
        <v>2355</v>
      </c>
      <c r="E452" s="1">
        <v>1611.23</v>
      </c>
      <c r="F452" s="1">
        <v>1691.7959999999998</v>
      </c>
      <c r="G452">
        <v>1409.83</v>
      </c>
    </row>
    <row r="453" spans="1:7" x14ac:dyDescent="0.25">
      <c r="A453" s="1" t="s">
        <v>2356</v>
      </c>
      <c r="B453" s="1" t="s">
        <v>964</v>
      </c>
      <c r="C453" s="1" t="s">
        <v>2235</v>
      </c>
      <c r="D453" s="1" t="s">
        <v>2357</v>
      </c>
      <c r="E453" s="1">
        <v>1391.25</v>
      </c>
      <c r="F453" s="1">
        <v>1460.808</v>
      </c>
      <c r="G453">
        <v>1217.3399999999999</v>
      </c>
    </row>
    <row r="454" spans="1:7" x14ac:dyDescent="0.25">
      <c r="A454" s="1" t="s">
        <v>2356</v>
      </c>
      <c r="B454" s="1" t="s">
        <v>469</v>
      </c>
      <c r="C454" s="1" t="s">
        <v>2235</v>
      </c>
      <c r="D454" s="1" t="s">
        <v>2358</v>
      </c>
      <c r="E454" s="1">
        <v>1391.25</v>
      </c>
      <c r="F454" s="1">
        <v>1460.808</v>
      </c>
      <c r="G454">
        <v>1217.3399999999999</v>
      </c>
    </row>
    <row r="455" spans="1:7" x14ac:dyDescent="0.25">
      <c r="A455" s="1" t="s">
        <v>2356</v>
      </c>
      <c r="B455" s="1" t="s">
        <v>470</v>
      </c>
      <c r="C455" s="1" t="s">
        <v>2235</v>
      </c>
      <c r="D455" s="1" t="s">
        <v>2359</v>
      </c>
      <c r="E455" s="1">
        <v>1530.38</v>
      </c>
      <c r="F455" s="1">
        <v>1606.896</v>
      </c>
      <c r="G455">
        <v>1339.08</v>
      </c>
    </row>
    <row r="456" spans="1:7" x14ac:dyDescent="0.25">
      <c r="A456" s="1" t="s">
        <v>1784</v>
      </c>
      <c r="B456" s="1" t="s">
        <v>964</v>
      </c>
      <c r="C456" s="1" t="s">
        <v>2235</v>
      </c>
      <c r="D456" s="1" t="s">
        <v>2360</v>
      </c>
      <c r="E456" s="1">
        <v>866.25</v>
      </c>
      <c r="F456" s="1">
        <v>909.56399999999996</v>
      </c>
      <c r="G456">
        <v>757.97</v>
      </c>
    </row>
    <row r="457" spans="1:7" x14ac:dyDescent="0.25">
      <c r="A457" s="1" t="s">
        <v>1784</v>
      </c>
      <c r="B457" s="1" t="s">
        <v>469</v>
      </c>
      <c r="C457" s="1" t="s">
        <v>2235</v>
      </c>
      <c r="D457" s="1" t="s">
        <v>2361</v>
      </c>
      <c r="E457" s="1">
        <v>866.25</v>
      </c>
      <c r="F457" s="1">
        <v>909.56399999999996</v>
      </c>
      <c r="G457">
        <v>757.97</v>
      </c>
    </row>
    <row r="458" spans="1:7" x14ac:dyDescent="0.25">
      <c r="A458" s="1" t="s">
        <v>1784</v>
      </c>
      <c r="B458" s="1" t="s">
        <v>470</v>
      </c>
      <c r="C458" s="1" t="s">
        <v>2235</v>
      </c>
      <c r="D458" s="1" t="s">
        <v>2362</v>
      </c>
      <c r="E458" s="1">
        <v>952.88</v>
      </c>
      <c r="F458" s="1">
        <v>1000.524</v>
      </c>
      <c r="G458">
        <v>833.77</v>
      </c>
    </row>
    <row r="459" spans="1:7" x14ac:dyDescent="0.25">
      <c r="A459" s="1" t="s">
        <v>2363</v>
      </c>
      <c r="B459" s="1" t="s">
        <v>964</v>
      </c>
      <c r="C459" s="1" t="s">
        <v>973</v>
      </c>
      <c r="D459" s="1" t="s">
        <v>2364</v>
      </c>
      <c r="E459" s="1">
        <v>5250</v>
      </c>
      <c r="F459" s="1">
        <v>5512.5</v>
      </c>
      <c r="G459">
        <v>4593.75</v>
      </c>
    </row>
    <row r="460" spans="1:7" x14ac:dyDescent="0.25">
      <c r="A460" s="1" t="s">
        <v>2363</v>
      </c>
      <c r="B460" s="1" t="s">
        <v>469</v>
      </c>
      <c r="C460" s="1" t="s">
        <v>973</v>
      </c>
      <c r="D460" s="1" t="s">
        <v>2365</v>
      </c>
      <c r="E460" s="1">
        <v>5250</v>
      </c>
      <c r="F460" s="1">
        <v>5512.5</v>
      </c>
      <c r="G460">
        <v>4593.75</v>
      </c>
    </row>
    <row r="461" spans="1:7" x14ac:dyDescent="0.25">
      <c r="A461" s="1" t="s">
        <v>2363</v>
      </c>
      <c r="B461" s="1" t="s">
        <v>470</v>
      </c>
      <c r="C461" s="1" t="s">
        <v>973</v>
      </c>
      <c r="D461" s="1" t="s">
        <v>2366</v>
      </c>
      <c r="E461" s="1">
        <v>5775</v>
      </c>
      <c r="F461" s="1">
        <v>6063.7560000000003</v>
      </c>
      <c r="G461">
        <v>5053.13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9"/>
    <pageSetUpPr fitToPage="1"/>
  </sheetPr>
  <dimension ref="A1:W109"/>
  <sheetViews>
    <sheetView showGridLines="0" showRowColHeaders="0" showWhiteSpace="0" zoomScaleNormal="100" zoomScaleSheetLayoutView="100" zoomScalePageLayoutView="85" workbookViewId="0">
      <selection activeCell="N12" sqref="N12"/>
    </sheetView>
  </sheetViews>
  <sheetFormatPr defaultRowHeight="15" x14ac:dyDescent="0.25"/>
  <cols>
    <col min="1" max="1" width="1.28515625" style="8" customWidth="1"/>
    <col min="2" max="2" width="27.85546875" style="15" customWidth="1"/>
    <col min="3" max="14" width="19.7109375" style="15" customWidth="1"/>
    <col min="15" max="15" width="1" style="8" customWidth="1"/>
    <col min="16" max="22" width="9.140625" style="8"/>
    <col min="23" max="23" width="9.140625" style="8" hidden="1" customWidth="1"/>
    <col min="24" max="28" width="9.140625" style="8" customWidth="1"/>
    <col min="29" max="16384" width="9.140625" style="8"/>
  </cols>
  <sheetData>
    <row r="1" spans="1:23" ht="6.75" customHeight="1" x14ac:dyDescent="0.25">
      <c r="A1" s="3"/>
      <c r="B1" s="239"/>
      <c r="C1" s="239"/>
      <c r="D1" s="239"/>
      <c r="E1" s="239"/>
      <c r="F1" s="202"/>
      <c r="G1" s="202"/>
      <c r="H1" s="202"/>
      <c r="I1" s="202"/>
      <c r="J1" s="202"/>
      <c r="K1" s="202"/>
      <c r="L1" s="661" t="s">
        <v>1483</v>
      </c>
      <c r="M1" s="661"/>
      <c r="N1" s="661"/>
      <c r="O1" s="3"/>
      <c r="W1" s="8" t="s">
        <v>161</v>
      </c>
    </row>
    <row r="2" spans="1:23" ht="15" customHeight="1" x14ac:dyDescent="0.25">
      <c r="A2" s="3"/>
      <c r="B2" s="670" t="s">
        <v>1653</v>
      </c>
      <c r="C2" s="671"/>
      <c r="D2" s="670" t="s">
        <v>1654</v>
      </c>
      <c r="E2" s="672"/>
      <c r="F2" s="202"/>
      <c r="G2" s="202"/>
      <c r="H2" s="202"/>
      <c r="I2" s="202"/>
      <c r="J2" s="202"/>
      <c r="K2" s="202"/>
      <c r="L2" s="661" t="s">
        <v>2381</v>
      </c>
      <c r="M2" s="661"/>
      <c r="N2" s="661"/>
      <c r="O2" s="3"/>
      <c r="W2" s="8" t="s">
        <v>162</v>
      </c>
    </row>
    <row r="3" spans="1:23" ht="15" customHeight="1" x14ac:dyDescent="0.25">
      <c r="A3" s="3"/>
      <c r="B3" s="662" t="s">
        <v>1334</v>
      </c>
      <c r="C3" s="663"/>
      <c r="D3" s="662" t="s">
        <v>3</v>
      </c>
      <c r="E3" s="663"/>
      <c r="F3" s="559"/>
      <c r="G3" s="666"/>
      <c r="H3" s="666"/>
      <c r="I3" s="590"/>
      <c r="J3" s="674"/>
      <c r="K3" s="674"/>
      <c r="L3" s="235"/>
      <c r="M3" s="234"/>
      <c r="N3" s="285" t="s">
        <v>1336</v>
      </c>
      <c r="O3" s="3"/>
      <c r="W3" s="8" t="s">
        <v>1727</v>
      </c>
    </row>
    <row r="4" spans="1:23" ht="15" customHeight="1" x14ac:dyDescent="0.25">
      <c r="A4" s="3"/>
      <c r="B4" s="237" t="s">
        <v>1341</v>
      </c>
      <c r="C4" s="298">
        <v>1</v>
      </c>
      <c r="D4" s="241">
        <f t="array" ref="D4">IF($D$12=$W$2,INDEX(Профильные_системы[РРЦ Без НДС],MATCH(W4&amp;$D$3,Профильные_системы[Название]&amp;Профильные_системы[цвет],0)),IF($D$12=$W$1,INDEX(Профильные_системы[РРЦ с НДС],MATCH(W4&amp;$D$3,Профильные_системы[Название]&amp;Профильные_системы[цвет],0)),IF($D$12=$W$3,INDEX(Профильные_системы["0" НДС],MATCH(W4&amp;$D$3,Профильные_системы[Название]&amp;Профильные_системы[цвет],0)))))*C4</f>
        <v>3083.76</v>
      </c>
      <c r="E4" s="241">
        <f t="shared" ref="E4:E9" si="0">D4-D4*$N$12</f>
        <v>3083.76</v>
      </c>
      <c r="F4" s="559"/>
      <c r="G4" s="673" t="s">
        <v>158</v>
      </c>
      <c r="H4" s="673"/>
      <c r="I4" s="680"/>
      <c r="J4" s="681"/>
      <c r="K4" s="599"/>
      <c r="L4" s="238"/>
      <c r="M4" s="234"/>
      <c r="N4" s="285" t="s">
        <v>1337</v>
      </c>
      <c r="O4" s="3"/>
      <c r="W4" s="8" t="str">
        <f>"Вертикальный профиль "&amp;B3</f>
        <v>Вертикальный профиль С</v>
      </c>
    </row>
    <row r="5" spans="1:23" ht="15" customHeight="1" x14ac:dyDescent="0.25">
      <c r="A5" s="3"/>
      <c r="B5" s="237" t="s">
        <v>1342</v>
      </c>
      <c r="C5" s="299">
        <v>900</v>
      </c>
      <c r="D5" s="241">
        <f t="array" ref="D5">IF($D$12=$W$2,INDEX(Профильные_системы[РРЦ Без НДС],MATCH(W5&amp;$D$3,Профильные_системы[Название]&amp;Профильные_системы[цвет],0)),IF($D$12=$W$1,INDEX(Профильные_системы[РРЦ с НДС],MATCH(W5&amp;$D$3,Профильные_системы[Название]&amp;Профильные_системы[цвет],0)),IF($D$12=$W$3,INDEX(Профильные_системы["0" НДС],MATCH(W5&amp;$D$3,Профильные_системы[Название]&amp;Профильные_системы[цвет],0)))))/5400*C5</f>
        <v>753.06666666666661</v>
      </c>
      <c r="E5" s="241">
        <f t="shared" si="0"/>
        <v>753.06666666666661</v>
      </c>
      <c r="F5" s="559"/>
      <c r="G5" s="667"/>
      <c r="H5" s="667"/>
      <c r="I5" s="682"/>
      <c r="J5" s="682"/>
      <c r="K5" s="599"/>
      <c r="L5" s="235"/>
      <c r="M5" s="234"/>
      <c r="N5" s="285" t="s">
        <v>1338</v>
      </c>
      <c r="O5" s="3"/>
      <c r="W5" s="8" t="s">
        <v>382</v>
      </c>
    </row>
    <row r="6" spans="1:23" ht="15" customHeight="1" x14ac:dyDescent="0.25">
      <c r="A6" s="3"/>
      <c r="B6" s="237" t="s">
        <v>1343</v>
      </c>
      <c r="C6" s="299">
        <v>900</v>
      </c>
      <c r="D6" s="241">
        <f t="array" ref="D6">IF($D$12=$W$2,INDEX(Профильные_системы[РРЦ Без НДС],MATCH(W6&amp;$D$3,Профильные_системы[Название]&amp;Профильные_системы[цвет],0)),IF($D$12=$W$1,INDEX(Профильные_системы[РРЦ с НДС],MATCH(W6&amp;$D$3,Профильные_системы[Название]&amp;Профильные_системы[цвет],0)),IF($D$12=$W$3,INDEX(Профильные_системы["0" НДС],MATCH(W6&amp;$D$3,Профильные_системы[Название]&amp;Профильные_системы[цвет],0)))))/5400*C6</f>
        <v>354.55833333333334</v>
      </c>
      <c r="E6" s="241">
        <f t="shared" si="0"/>
        <v>354.55833333333334</v>
      </c>
      <c r="F6" s="559"/>
      <c r="G6" s="673" t="s">
        <v>159</v>
      </c>
      <c r="H6" s="673"/>
      <c r="I6" s="683"/>
      <c r="J6" s="684"/>
      <c r="K6" s="602"/>
      <c r="L6" s="238"/>
      <c r="M6" s="202"/>
      <c r="N6" s="285" t="s">
        <v>1339</v>
      </c>
      <c r="O6" s="3"/>
      <c r="W6" s="8" t="s">
        <v>41</v>
      </c>
    </row>
    <row r="7" spans="1:23" ht="15" customHeight="1" x14ac:dyDescent="0.25">
      <c r="A7" s="3"/>
      <c r="B7" s="237" t="s">
        <v>124</v>
      </c>
      <c r="C7" s="299">
        <v>900</v>
      </c>
      <c r="D7" s="241">
        <f t="array" ref="D7">IF($D$12=$W$2,INDEX(Профильные_системы[РРЦ Без НДС],MATCH(W7&amp;$D$3,Профильные_системы[Название]&amp;Профильные_системы[цвет],0)),IF($D$12=$W$1,INDEX(Профильные_системы[РРЦ с НДС],MATCH(W7&amp;$D$3,Профильные_системы[Название]&amp;Профильные_системы[цвет],0)),IF($D$12=$W$3,INDEX(Профильные_системы["0" НДС],MATCH(W7&amp;$D$3,Профильные_системы[Название]&amp;Профильные_системы[цвет],0)))))/5400*C7</f>
        <v>248.28500000000003</v>
      </c>
      <c r="E7" s="241">
        <f t="shared" si="0"/>
        <v>248.28500000000003</v>
      </c>
      <c r="F7" s="559"/>
      <c r="G7" s="667"/>
      <c r="H7" s="667"/>
      <c r="I7" s="682"/>
      <c r="J7" s="682"/>
      <c r="K7" s="599"/>
      <c r="L7" s="202"/>
      <c r="M7" s="202"/>
      <c r="N7" s="285" t="s">
        <v>1340</v>
      </c>
      <c r="O7" s="3"/>
      <c r="W7" s="8" t="s">
        <v>124</v>
      </c>
    </row>
    <row r="8" spans="1:23" ht="15" customHeight="1" x14ac:dyDescent="0.25">
      <c r="A8" s="3"/>
      <c r="B8" s="237" t="s">
        <v>126</v>
      </c>
      <c r="C8" s="299">
        <v>900</v>
      </c>
      <c r="D8" s="241">
        <f t="array" ref="D8">IF($D$12=$W$2,INDEX(Профильные_системы[РРЦ Без НДС],MATCH(W8&amp;$D$3,Профильные_системы[Название]&amp;Профильные_системы[цвет],0)),IF($D$12=$W$1,INDEX(Профильные_системы[РРЦ с НДС],MATCH(W8&amp;$D$3,Профильные_системы[Название]&amp;Профильные_системы[цвет],0)),IF($D$12=$W$3,INDEX(Профильные_системы["0" НДС],MATCH(W8&amp;$D$3,Профильные_системы[Название]&amp;Профильные_системы[цвет],0)))))/5400*C8</f>
        <v>496.09</v>
      </c>
      <c r="E8" s="241">
        <f t="shared" si="0"/>
        <v>496.09</v>
      </c>
      <c r="F8" s="559"/>
      <c r="G8" s="676" t="s">
        <v>2184</v>
      </c>
      <c r="H8" s="676"/>
      <c r="I8" s="685"/>
      <c r="J8" s="686"/>
      <c r="K8" s="601"/>
      <c r="L8" s="202"/>
      <c r="M8" s="201"/>
      <c r="N8" s="202"/>
      <c r="O8" s="3"/>
      <c r="W8" s="8" t="s">
        <v>126</v>
      </c>
    </row>
    <row r="9" spans="1:23" ht="15" customHeight="1" x14ac:dyDescent="0.25">
      <c r="A9" s="3"/>
      <c r="B9" s="237" t="s">
        <v>1335</v>
      </c>
      <c r="C9" s="300">
        <v>1</v>
      </c>
      <c r="D9" s="241">
        <f t="array" ref="D9">IF($D$12=$W$2,INDEX(Профильные_системы[РРЦ Без НДС],MATCH(W9,Профильные_системы[Название],0)),IF($D$12=$W$1,INDEX(Профильные_системы[РРЦ с НДС],MATCH(W9,Профильные_системы[Название],0)),IF($D$12=$W$3,INDEX(Профильные_системы["0" НДС],MATCH(W9,Профильные_системы[Название],0)),0)))*C9</f>
        <v>339.08</v>
      </c>
      <c r="E9" s="241">
        <f t="shared" si="0"/>
        <v>339.08</v>
      </c>
      <c r="F9" s="559"/>
      <c r="G9" s="202"/>
      <c r="H9" s="202"/>
      <c r="I9" s="677"/>
      <c r="J9" s="677"/>
      <c r="K9" s="600"/>
      <c r="L9" s="202"/>
      <c r="M9" s="201"/>
      <c r="N9" s="202"/>
      <c r="O9" s="3"/>
      <c r="W9" s="8" t="s">
        <v>1244</v>
      </c>
    </row>
    <row r="10" spans="1:23" ht="15" customHeight="1" x14ac:dyDescent="0.25">
      <c r="A10" s="3"/>
      <c r="B10" s="670" t="s">
        <v>1344</v>
      </c>
      <c r="C10" s="671"/>
      <c r="D10" s="240">
        <f>SUM(D4:D9)</f>
        <v>5274.84</v>
      </c>
      <c r="E10" s="240">
        <f>SUM(E4:E9)</f>
        <v>5274.84</v>
      </c>
      <c r="F10" s="202"/>
      <c r="G10" s="675" t="s">
        <v>160</v>
      </c>
      <c r="H10" s="675"/>
      <c r="I10" s="678"/>
      <c r="J10" s="679"/>
      <c r="K10" s="599"/>
      <c r="L10" s="202"/>
      <c r="M10" s="201"/>
      <c r="N10" s="202"/>
      <c r="O10" s="3"/>
    </row>
    <row r="11" spans="1:23" ht="4.5" customHeight="1" x14ac:dyDescent="0.25">
      <c r="A11" s="3"/>
      <c r="B11" s="202"/>
      <c r="C11" s="202"/>
      <c r="D11" s="202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3"/>
    </row>
    <row r="12" spans="1:23" ht="18" customHeight="1" x14ac:dyDescent="0.25">
      <c r="A12" s="3"/>
      <c r="B12" s="668" t="str">
        <f>IF(D12=W1,"тип цен с НДС",IF(D12=W2,"тип цен без НДС","тип цен с 0 НДС"))</f>
        <v>тип цен без НДС</v>
      </c>
      <c r="C12" s="669"/>
      <c r="D12" s="668" t="s">
        <v>162</v>
      </c>
      <c r="E12" s="669"/>
      <c r="F12" s="202"/>
      <c r="G12" s="202"/>
      <c r="H12" s="202"/>
      <c r="I12" s="202"/>
      <c r="J12" s="202"/>
      <c r="K12" s="665" t="s">
        <v>1327</v>
      </c>
      <c r="L12" s="665"/>
      <c r="M12" s="665"/>
      <c r="N12" s="242">
        <v>0</v>
      </c>
      <c r="O12" s="3"/>
    </row>
    <row r="13" spans="1:23" ht="4.5" customHeight="1" x14ac:dyDescent="0.25">
      <c r="A13" s="3"/>
      <c r="B13" s="202"/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3"/>
    </row>
    <row r="14" spans="1:23" ht="18" customHeight="1" x14ac:dyDescent="0.25">
      <c r="A14" s="3"/>
      <c r="B14" s="184"/>
      <c r="C14" s="182"/>
      <c r="D14" s="182"/>
      <c r="E14" s="182"/>
      <c r="F14" s="182"/>
      <c r="G14" s="367" t="s">
        <v>157</v>
      </c>
      <c r="H14" s="182"/>
      <c r="I14" s="182"/>
      <c r="J14" s="182"/>
      <c r="K14" s="182"/>
      <c r="L14" s="182"/>
      <c r="M14" s="182"/>
      <c r="N14" s="183"/>
      <c r="O14" s="3"/>
    </row>
    <row r="15" spans="1:23" s="11" customFormat="1" ht="45" x14ac:dyDescent="0.25">
      <c r="A15" s="9"/>
      <c r="B15" s="10" t="s">
        <v>153</v>
      </c>
      <c r="C15" s="10" t="s">
        <v>104</v>
      </c>
      <c r="D15" s="10" t="s">
        <v>99</v>
      </c>
      <c r="E15" s="583" t="s">
        <v>2131</v>
      </c>
      <c r="F15" s="10" t="s">
        <v>116</v>
      </c>
      <c r="G15" s="583" t="s">
        <v>2133</v>
      </c>
      <c r="H15" s="10" t="s">
        <v>91</v>
      </c>
      <c r="I15" s="571" t="s">
        <v>110</v>
      </c>
      <c r="J15" s="571" t="s">
        <v>120</v>
      </c>
      <c r="K15" s="10" t="s">
        <v>382</v>
      </c>
      <c r="L15" s="10" t="s">
        <v>41</v>
      </c>
      <c r="M15" s="10" t="s">
        <v>124</v>
      </c>
      <c r="N15" s="10" t="s">
        <v>126</v>
      </c>
      <c r="O15" s="9"/>
    </row>
    <row r="16" spans="1:23" s="13" customFormat="1" ht="78.75" customHeight="1" x14ac:dyDescent="0.25">
      <c r="A16" s="7"/>
      <c r="B16" s="12" t="s">
        <v>154</v>
      </c>
      <c r="C16" s="236" t="s">
        <v>235</v>
      </c>
      <c r="D16" s="236" t="s">
        <v>236</v>
      </c>
      <c r="E16" s="236" t="s">
        <v>236</v>
      </c>
      <c r="F16" s="236" t="s">
        <v>236</v>
      </c>
      <c r="G16" s="236" t="s">
        <v>236</v>
      </c>
      <c r="H16" s="236" t="s">
        <v>236</v>
      </c>
      <c r="I16" s="236" t="s">
        <v>236</v>
      </c>
      <c r="J16" s="236" t="s">
        <v>236</v>
      </c>
      <c r="K16" s="236" t="s">
        <v>236</v>
      </c>
      <c r="L16" s="236" t="s">
        <v>236</v>
      </c>
      <c r="M16" s="236" t="s">
        <v>236</v>
      </c>
      <c r="N16" s="236" t="s">
        <v>236</v>
      </c>
      <c r="O16" s="7"/>
    </row>
    <row r="17" spans="1:15" ht="18" customHeight="1" x14ac:dyDescent="0.25">
      <c r="A17" s="3"/>
      <c r="B17" s="188"/>
      <c r="C17" s="189"/>
      <c r="D17" s="189"/>
      <c r="E17" s="189"/>
      <c r="F17" s="189"/>
      <c r="G17" s="367" t="s">
        <v>155</v>
      </c>
      <c r="H17" s="189"/>
      <c r="I17" s="189"/>
      <c r="J17" s="189"/>
      <c r="K17" s="189"/>
      <c r="L17" s="189"/>
      <c r="M17" s="189"/>
      <c r="N17" s="190"/>
      <c r="O17" s="3"/>
    </row>
    <row r="18" spans="1:15" s="15" customFormat="1" ht="15.75" x14ac:dyDescent="0.25">
      <c r="A18" s="202"/>
      <c r="B18" s="14" t="s">
        <v>3</v>
      </c>
      <c r="C18" s="241">
        <f t="array" ref="C18">IF($D$12=$W$2,INDEX(Таблица2[без НДС],MATCH('Система "Стандарт"'!C$15&amp;'Система "Стандарт"'!$B18,Профильные_системы[Название]&amp;Профильные_системы[цвет],0)),IF($D$12=$W$1,INDEX(Таблица2[НДС],MATCH('Система "Стандарт"'!C$15&amp;'Система "Стандарт"'!$B18,Профильные_системы[Название]&amp;Профильные_системы[цвет],0)),IF($D$12=$W$3,INDEX(Таблица2["0" НДС],MATCH('Система "Стандарт"'!C$15&amp;'Система "Стандарт"'!$B18,Профильные_системы[Название]&amp;Профильные_системы[цвет],0)),0)))</f>
        <v>5410.98</v>
      </c>
      <c r="D18" s="241">
        <f t="array" ref="D18">IF($D$12=$W$2,INDEX(Таблица2[без НДС],MATCH('Система "Стандарт"'!D$15&amp;'Система "Стандарт"'!$B18,Профильные_системы[Название]&amp;Профильные_системы[цвет],0)),IF($D$12=$W$1,INDEX(Таблица2[НДС],MATCH('Система "Стандарт"'!D$15&amp;'Система "Стандарт"'!$B18,Профильные_системы[Название]&amp;Профильные_системы[цвет],0)),IF($D$12=$W$3,INDEX(Таблица2["0" НДС],MATCH('Система "Стандарт"'!D$15&amp;'Система "Стандарт"'!$B18,Профильные_системы[Название]&amp;Профильные_системы[цвет],0)),0)))</f>
        <v>3302.03</v>
      </c>
      <c r="E18" s="241">
        <f t="array" ref="E18">IF($D$12=$W$2,INDEX(Таблица2[без НДС],MATCH('Система "Стандарт"'!E$15&amp;'Система "Стандарт"'!$B18,Профильные_системы[Название]&amp;Профильные_системы[цвет],0)),IF($D$12=$W$1,INDEX(Таблица2[НДС],MATCH('Система "Стандарт"'!E$15&amp;'Система "Стандарт"'!$B18,Профильные_системы[Название]&amp;Профильные_системы[цвет],0)),IF($D$12=$W$3,INDEX(Таблица2["0" НДС],MATCH('Система "Стандарт"'!E$15&amp;'Система "Стандарт"'!$B18,Профильные_системы[Название]&amp;Профильные_системы[цвет],0)),0)))</f>
        <v>3305.07</v>
      </c>
      <c r="F18" s="241">
        <f t="array" ref="F18">IF($D$12=$W$2,INDEX(Таблица2[без НДС],MATCH('Система "Стандарт"'!F$15&amp;'Система "Стандарт"'!$B18,Профильные_системы[Название]&amp;Профильные_системы[цвет],0)),IF($D$12=$W$1,INDEX(Таблица2[НДС],MATCH('Система "Стандарт"'!F$15&amp;'Система "Стандарт"'!$B18,Профильные_системы[Название]&amp;Профильные_системы[цвет],0)),IF($D$12=$W$3,INDEX(Таблица2["0" НДС],MATCH('Система "Стандарт"'!F$15&amp;'Система "Стандарт"'!$B18,Профильные_системы[Название]&amp;Профильные_системы[цвет],0)),0)))</f>
        <v>2000.43</v>
      </c>
      <c r="G18" s="241">
        <f t="array" ref="G18">IF($D$12=$W$2,INDEX(Таблица2[без НДС],MATCH('Система "Стандарт"'!G$15&amp;'Система "Стандарт"'!$B18,Профильные_системы[Название]&amp;Профильные_системы[цвет],0)),IF($D$12=$W$1,INDEX(Таблица2[НДС],MATCH('Система "Стандарт"'!G$15&amp;'Система "Стандарт"'!$B18,Профильные_системы[Название]&amp;Профильные_системы[цвет],0)),IF($D$12=$W$3,INDEX(Таблица2["0" НДС],MATCH('Система "Стандарт"'!G$15&amp;'Система "Стандарт"'!$B18,Профильные_системы[Название]&amp;Профильные_системы[цвет],0)),0)))</f>
        <v>2850.04</v>
      </c>
      <c r="H18" s="241">
        <f t="array" ref="H18">IF($D$12=$W$2,INDEX(Таблица2[без НДС],MATCH('Система "Стандарт"'!H$15&amp;'Система "Стандарт"'!$B18,Профильные_системы[Название]&amp;Профильные_системы[цвет],0)),IF($D$12=$W$1,INDEX(Таблица2[НДС],MATCH('Система "Стандарт"'!H$15&amp;'Система "Стандарт"'!$B18,Профильные_системы[Название]&amp;Профильные_системы[цвет],0)),IF($D$12=$W$3,INDEX(Таблица2["0" НДС],MATCH('Система "Стандарт"'!H$15&amp;'Система "Стандарт"'!$B18,Профильные_системы[Название]&amp;Профильные_системы[цвет],0)),0)))</f>
        <v>3083.76</v>
      </c>
      <c r="I18" s="572">
        <f t="array" ref="I18">IF($D$12=$W$2,INDEX(Таблица2[без НДС],MATCH('Система "Стандарт"'!I$15&amp;'Система "Стандарт"'!$B18,Профильные_системы[Название]&amp;Профильные_системы[цвет],0)),IF($D$12=$W$1,INDEX(Таблица2[НДС],MATCH('Система "Стандарт"'!I$15&amp;'Система "Стандарт"'!$B18,Профильные_системы[Название]&amp;Профильные_системы[цвет],0)),IF($D$12=$W$3,INDEX(Таблица2["0" НДС],MATCH('Система "Стандарт"'!I$15&amp;'Система "Стандарт"'!$B18,Профильные_системы[Название]&amp;Профильные_системы[цвет],0)),0)))</f>
        <v>2584.25</v>
      </c>
      <c r="J18" s="572">
        <f t="array" ref="J18">IF($D$12=$W$2,INDEX(Таблица2[без НДС],MATCH('Система "Стандарт"'!J$15&amp;'Система "Стандарт"'!$B18,Профильные_системы[Название]&amp;Профильные_системы[цвет],0)),IF($D$12=$W$1,INDEX(Таблица2[НДС],MATCH('Система "Стандарт"'!J$15&amp;'Система "Стандарт"'!$B18,Профильные_системы[Название]&amp;Профильные_системы[цвет],0)),IF($D$12=$W$3,INDEX(Таблица2["0" НДС],MATCH('Система "Стандарт"'!J$15&amp;'Система "Стандарт"'!$B18,Профильные_системы[Название]&amp;Профильные_системы[цвет],0)),0)))</f>
        <v>1997.42</v>
      </c>
      <c r="K18" s="241">
        <f t="array" ref="K18">IF($D$12=$W$2,INDEX(Таблица2[без НДС],MATCH('Система "Стандарт"'!K$15&amp;'Система "Стандарт"'!$B18,Профильные_системы[Название]&amp;Профильные_системы[цвет],0)),IF($D$12=$W$1,INDEX(Таблица2[НДС],MATCH('Система "Стандарт"'!K$15&amp;'Система "Стандарт"'!$B18,Профильные_системы[Название]&amp;Профильные_системы[цвет],0)),IF($D$12=$W$3,INDEX(Таблица2["0" НДС],MATCH('Система "Стандарт"'!K$15&amp;'Система "Стандарт"'!$B18,Профильные_системы[Название]&amp;Профильные_системы[цвет],0)),0)))</f>
        <v>4518.3999999999996</v>
      </c>
      <c r="L18" s="241">
        <f t="array" ref="L18">IF($D$12=$W$2,INDEX(Таблица2[без НДС],MATCH('Система "Стандарт"'!L$15&amp;'Система "Стандарт"'!$B18,Профильные_системы[Название]&amp;Профильные_системы[цвет],0)),IF($D$12=$W$1,INDEX(Таблица2[НДС],MATCH('Система "Стандарт"'!L$15&amp;'Система "Стандарт"'!$B18,Профильные_системы[Название]&amp;Профильные_системы[цвет],0)),IF($D$12=$W$3,INDEX(Таблица2["0" НДС],MATCH('Система "Стандарт"'!L$15&amp;'Система "Стандарт"'!$B18,Профильные_системы[Название]&amp;Профильные_системы[цвет],0)),0)))</f>
        <v>2127.35</v>
      </c>
      <c r="M18" s="241">
        <f t="array" ref="M18">IF($D$12=$W$2,INDEX(Таблица2[без НДС],MATCH('Система "Стандарт"'!M$15&amp;'Система "Стандарт"'!$B18,Профильные_системы[Название]&amp;Профильные_системы[цвет],0)),IF($D$12=$W$1,INDEX(Таблица2[НДС],MATCH('Система "Стандарт"'!M$15&amp;'Система "Стандарт"'!$B18,Профильные_системы[Название]&amp;Профильные_системы[цвет],0)),IF($D$12=$W$3,INDEX(Таблица2["0" НДС],MATCH('Система "Стандарт"'!M$15&amp;'Система "Стандарт"'!$B18,Профильные_системы[Название]&amp;Профильные_системы[цвет],0)),0)))</f>
        <v>1489.71</v>
      </c>
      <c r="N18" s="241">
        <f t="array" ref="N18">IF($D$12=$W$2,INDEX(Таблица2[без НДС],MATCH('Система "Стандарт"'!N$15&amp;'Система "Стандарт"'!$B18,Профильные_системы[Название]&amp;Профильные_системы[цвет],0)),IF($D$12=$W$1,INDEX(Таблица2[НДС],MATCH('Система "Стандарт"'!N$15&amp;'Система "Стандарт"'!$B18,Профильные_системы[Название]&amp;Профильные_системы[цвет],0)),IF($D$12=$W$3,INDEX(Таблица2["0" НДС],MATCH('Система "Стандарт"'!N$15&amp;'Система "Стандарт"'!$B18,Профильные_системы[Название]&amp;Профильные_системы[цвет],0)),0)))</f>
        <v>2976.54</v>
      </c>
      <c r="O18" s="202"/>
    </row>
    <row r="19" spans="1:15" s="15" customFormat="1" ht="15.75" x14ac:dyDescent="0.25">
      <c r="A19" s="202"/>
      <c r="B19" s="14" t="s">
        <v>16</v>
      </c>
      <c r="C19" s="204"/>
      <c r="D19" s="241">
        <f t="array" ref="D19">IF($D$12=$W$2,INDEX(Таблица2[без НДС],MATCH('Система "Стандарт"'!D$15&amp;'Система "Стандарт"'!$B19,Профильные_системы[Название]&amp;Профильные_системы[цвет],0)),IF($D$12=$W$1,INDEX(Таблица2[НДС],MATCH('Система "Стандарт"'!D$15&amp;'Система "Стандарт"'!$B19,Профильные_системы[Название]&amp;Профильные_системы[цвет],0)),IF($D$12=$W$3,INDEX(Таблица2["0" НДС],MATCH('Система "Стандарт"'!D$15&amp;'Система "Стандарт"'!$B19,Профильные_системы[Название]&amp;Профильные_системы[цвет],0)),0)))</f>
        <v>3368.76</v>
      </c>
      <c r="E19" s="652">
        <f t="array" ref="E19">IF($D$12=$W$2,INDEX(Таблица2[без НДС],MATCH('Система "Стандарт"'!E$15&amp;'Система "Стандарт"'!$B19,Профильные_системы[Название]&amp;Профильные_системы[цвет],0)),IF($D$12=$W$1,INDEX(Таблица2[НДС],MATCH('Система "Стандарт"'!E$15&amp;'Система "Стандарт"'!$B19,Профильные_системы[Название]&amp;Профильные_системы[цвет],0)),IF($D$12=$W$3,INDEX(Таблица2["0" НДС],MATCH('Система "Стандарт"'!E$15&amp;'Система "Стандарт"'!$B19,Профильные_системы[Название]&amp;Профильные_системы[цвет],0)),0)))</f>
        <v>3490.68</v>
      </c>
      <c r="F19" s="204"/>
      <c r="G19" s="241">
        <f t="array" ref="G19">IF($D$12=$W$2,INDEX(Таблица2[без НДС],MATCH('Система "Стандарт"'!G$15&amp;'Система "Стандарт"'!$B19,Профильные_системы[Название]&amp;Профильные_системы[цвет],0)),IF($D$12=$W$1,INDEX(Таблица2[НДС],MATCH('Система "Стандарт"'!G$15&amp;'Система "Стандарт"'!$B19,Профильные_системы[Название]&amp;Профильные_системы[цвет],0)),IF($D$12=$W$3,INDEX(Таблица2["0" НДС],MATCH('Система "Стандарт"'!G$15&amp;'Система "Стандарт"'!$B19,Профильные_системы[Название]&amp;Профильные_системы[цвет],0)),0)))</f>
        <v>3011.68</v>
      </c>
      <c r="H19" s="241">
        <f t="array" ref="H19">IF($D$12=$W$2,INDEX(Таблица2[без НДС],MATCH('Система "Стандарт"'!H$15&amp;'Система "Стандарт"'!$B19,Профильные_системы[Название]&amp;Профильные_системы[цвет],0)),IF($D$12=$W$1,INDEX(Таблица2[НДС],MATCH('Система "Стандарт"'!H$15&amp;'Система "Стандарт"'!$B19,Профильные_системы[Название]&amp;Профильные_системы[цвет],0)),IF($D$12=$W$3,INDEX(Таблица2["0" НДС],MATCH('Система "Стандарт"'!H$15&amp;'Система "Стандарт"'!$B19,Профильные_системы[Название]&amp;Профильные_системы[цвет],0)),0)))</f>
        <v>3248.93</v>
      </c>
      <c r="I19" s="572">
        <f t="array" ref="I19">IF($D$12=$W$2,INDEX(Таблица2[без НДС],MATCH('Система "Стандарт"'!I$15&amp;'Система "Стандарт"'!$B19,Профильные_системы[Название]&amp;Профильные_системы[цвет],0)),IF($D$12=$W$1,INDEX(Таблица2[НДС],MATCH('Система "Стандарт"'!I$15&amp;'Система "Стандарт"'!$B19,Профильные_системы[Название]&amp;Профильные_системы[цвет],0)),IF($D$12=$W$3,INDEX(Таблица2["0" НДС],MATCH('Система "Стандарт"'!I$15&amp;'Система "Стандарт"'!$B19,Профильные_системы[Название]&amp;Профильные_системы[цвет],0)),0)))</f>
        <v>2724.65</v>
      </c>
      <c r="J19" s="572">
        <f t="array" ref="J19">IF($D$12=$W$2,INDEX(Таблица2[без НДС],MATCH('Система "Стандарт"'!J$15&amp;'Система "Стандарт"'!$B19,Профильные_системы[Название]&amp;Профильные_системы[цвет],0)),IF($D$12=$W$1,INDEX(Таблица2[НДС],MATCH('Система "Стандарт"'!J$15&amp;'Система "Стандарт"'!$B19,Профильные_системы[Название]&amp;Профильные_системы[цвет],0)),IF($D$12=$W$3,INDEX(Таблица2["0" НДС],MATCH('Система "Стандарт"'!J$15&amp;'Система "Стандарт"'!$B19,Профильные_системы[Название]&amp;Профильные_системы[цвет],0)),0)))</f>
        <v>2179.36</v>
      </c>
      <c r="K19" s="241">
        <f t="array" ref="K19">IF($D$12=$W$2,INDEX(Таблица2[без НДС],MATCH('Система "Стандарт"'!K$15&amp;'Система "Стандарт"'!$B19,Профильные_системы[Название]&amp;Профильные_системы[цвет],0)),IF($D$12=$W$1,INDEX(Таблица2[НДС],MATCH('Система "Стандарт"'!K$15&amp;'Система "Стандарт"'!$B19,Профильные_системы[Название]&amp;Профильные_системы[цвет],0)),IF($D$12=$W$3,INDEX(Таблица2["0" НДС],MATCH('Система "Стандарт"'!K$15&amp;'Система "Стандарт"'!$B19,Профильные_системы[Название]&amp;Профильные_системы[цвет],0)),0)))</f>
        <v>4761.83</v>
      </c>
      <c r="L19" s="241">
        <f t="array" ref="L19">IF($D$12=$W$2,INDEX(Таблица2[без НДС],MATCH('Система "Стандарт"'!L$15&amp;'Система "Стандарт"'!$B19,Профильные_системы[Название]&amp;Профильные_системы[цвет],0)),IF($D$12=$W$1,INDEX(Таблица2[НДС],MATCH('Система "Стандарт"'!L$15&amp;'Система "Стандарт"'!$B19,Профильные_системы[Название]&amp;Профильные_системы[цвет],0)),IF($D$12=$W$3,INDEX(Таблица2["0" НДС],MATCH('Система "Стандарт"'!L$15&amp;'Система "Стандарт"'!$B19,Профильные_системы[Название]&amp;Профильные_системы[цвет],0)),0)))</f>
        <v>2240.4</v>
      </c>
      <c r="M19" s="241">
        <f t="array" ref="M19">IF($D$12=$W$2,INDEX(Таблица2[без НДС],MATCH('Система "Стандарт"'!M$15&amp;'Система "Стандарт"'!$B19,Профильные_системы[Название]&amp;Профильные_системы[цвет],0)),IF($D$12=$W$1,INDEX(Таблица2[НДС],MATCH('Система "Стандарт"'!M$15&amp;'Система "Стандарт"'!$B19,Профильные_системы[Название]&amp;Профильные_системы[цвет],0)),IF($D$12=$W$3,INDEX(Таблица2["0" НДС],MATCH('Система "Стандарт"'!M$15&amp;'Система "Стандарт"'!$B19,Профильные_системы[Название]&amp;Профильные_системы[цвет],0)),0)))</f>
        <v>1567.97</v>
      </c>
      <c r="N19" s="241">
        <f t="array" ref="N19">IF($D$12=$W$2,INDEX(Таблица2[без НДС],MATCH('Система "Стандарт"'!N$15&amp;'Система "Стандарт"'!$B19,Профильные_системы[Название]&amp;Профильные_системы[цвет],0)),IF($D$12=$W$1,INDEX(Таблица2[НДС],MATCH('Система "Стандарт"'!N$15&amp;'Система "Стандарт"'!$B19,Профильные_системы[Название]&amp;Профильные_системы[цвет],0)),IF($D$12=$W$3,INDEX(Таблица2["0" НДС],MATCH('Система "Стандарт"'!N$15&amp;'Система "Стандарт"'!$B19,Профильные_системы[Название]&amp;Профильные_системы[цвет],0)),0)))</f>
        <v>3135.92</v>
      </c>
      <c r="O19" s="202"/>
    </row>
    <row r="20" spans="1:15" s="15" customFormat="1" ht="15.75" x14ac:dyDescent="0.25">
      <c r="A20" s="202"/>
      <c r="B20" s="14" t="s">
        <v>11</v>
      </c>
      <c r="C20" s="204"/>
      <c r="D20" s="241">
        <f t="array" ref="D20">IF($D$12=$W$2,INDEX(Таблица2[без НДС],MATCH('Система "Стандарт"'!D$15&amp;'Система "Стандарт"'!$B20,Профильные_системы[Название]&amp;Профильные_системы[цвет],0)),IF($D$12=$W$1,INDEX(Таблица2[НДС],MATCH('Система "Стандарт"'!D$15&amp;'Система "Стандарт"'!$B20,Профильные_системы[Название]&amp;Профильные_системы[цвет],0)),IF($D$12=$W$3,INDEX(Таблица2["0" НДС],MATCH('Система "Стандарт"'!D$15&amp;'Система "Стандарт"'!$B20,Профильные_системы[Название]&amp;Профильные_системы[цвет],0)),0)))</f>
        <v>3327.05</v>
      </c>
      <c r="E20" s="652">
        <f t="array" ref="E20">IF($D$12=$W$2,INDEX(Таблица2[без НДС],MATCH('Система "Стандарт"'!E$15&amp;'Система "Стандарт"'!$B20,Профильные_системы[Название]&amp;Профильные_системы[цвет],0)),IF($D$12=$W$1,INDEX(Таблица2[НДС],MATCH('Система "Стандарт"'!E$15&amp;'Система "Стандарт"'!$B20,Профильные_системы[Название]&amp;Профильные_системы[цвет],0)),IF($D$12=$W$3,INDEX(Таблица2["0" НДС],MATCH('Система "Стандарт"'!E$15&amp;'Система "Стандарт"'!$B20,Профильные_системы[Название]&amp;Профильные_системы[цвет],0)),0)))</f>
        <v>3442.78</v>
      </c>
      <c r="F20" s="204"/>
      <c r="G20" s="241">
        <f t="array" ref="G20">IF($D$12=$W$2,INDEX(Таблица2[без НДС],MATCH('Система "Стандарт"'!G$15&amp;'Система "Стандарт"'!$B20,Профильные_системы[Название]&amp;Профильные_системы[цвет],0)),IF($D$12=$W$1,INDEX(Таблица2[НДС],MATCH('Система "Стандарт"'!G$15&amp;'Система "Стандарт"'!$B20,Профильные_системы[Название]&amp;Профильные_системы[цвет],0)),IF($D$12=$W$3,INDEX(Таблица2["0" НДС],MATCH('Система "Стандарт"'!G$15&amp;'Система "Стандарт"'!$B20,Профильные_системы[Название]&amp;Профильные_системы[цвет],0)),0)))</f>
        <v>2969.78</v>
      </c>
      <c r="H20" s="241">
        <f t="array" ref="H20">IF($D$12=$W$2,INDEX(Таблица2[без НДС],MATCH('Система "Стандарт"'!H$15&amp;'Система "Стандарт"'!$B20,Профильные_системы[Название]&amp;Профильные_системы[цвет],0)),IF($D$12=$W$1,INDEX(Таблица2[НДС],MATCH('Система "Стандарт"'!H$15&amp;'Система "Стандарт"'!$B20,Профильные_системы[Название]&amp;Профильные_системы[цвет],0)),IF($D$12=$W$3,INDEX(Таблица2["0" НДС],MATCH('Система "Стандарт"'!H$15&amp;'Система "Стандарт"'!$B20,Профильные_системы[Название]&amp;Профильные_системы[цвет],0)),0)))</f>
        <v>3208.37</v>
      </c>
      <c r="I20" s="572">
        <f t="array" ref="I20">IF($D$12=$W$2,INDEX(Таблица2[без НДС],MATCH('Система "Стандарт"'!I$15&amp;'Система "Стандарт"'!$B20,Профильные_системы[Название]&amp;Профильные_системы[цвет],0)),IF($D$12=$W$1,INDEX(Таблица2[НДС],MATCH('Система "Стандарт"'!I$15&amp;'Система "Стандарт"'!$B20,Профильные_системы[Название]&amp;Профильные_системы[цвет],0)),IF($D$12=$W$3,INDEX(Таблица2["0" НДС],MATCH('Система "Стандарт"'!I$15&amp;'Система "Стандарт"'!$B20,Профильные_системы[Название]&amp;Профильные_системы[цвет],0)),0)))</f>
        <v>2687.7</v>
      </c>
      <c r="J20" s="572">
        <f t="array" ref="J20">IF($D$12=$W$2,INDEX(Таблица2[без НДС],MATCH('Система "Стандарт"'!J$15&amp;'Система "Стандарт"'!$B20,Профильные_системы[Название]&amp;Профильные_системы[цвет],0)),IF($D$12=$W$1,INDEX(Таблица2[НДС],MATCH('Система "Стандарт"'!J$15&amp;'Система "Стандарт"'!$B20,Профильные_системы[Название]&amp;Профильные_системы[цвет],0)),IF($D$12=$W$3,INDEX(Таблица2["0" НДС],MATCH('Система "Стандарт"'!J$15&amp;'Система "Стандарт"'!$B20,Профильные_системы[Название]&amp;Профильные_системы[цвет],0)),0)))</f>
        <v>2096.44</v>
      </c>
      <c r="K20" s="241">
        <f t="array" ref="K20">IF($D$12=$W$2,INDEX(Таблица2[без НДС],MATCH('Система "Стандарт"'!K$15&amp;'Система "Стандарт"'!$B20,Профильные_системы[Название]&amp;Профильные_системы[цвет],0)),IF($D$12=$W$1,INDEX(Таблица2[НДС],MATCH('Система "Стандарт"'!K$15&amp;'Система "Стандарт"'!$B20,Профильные_системы[Название]&amp;Профильные_системы[цвет],0)),IF($D$12=$W$3,INDEX(Таблица2["0" НДС],MATCH('Система "Стандарт"'!K$15&amp;'Система "Стандарт"'!$B20,Профильные_системы[Название]&amp;Профильные_системы[цвет],0)),0)))</f>
        <v>4703.88</v>
      </c>
      <c r="L20" s="241">
        <f t="array" ref="L20">IF($D$12=$W$2,INDEX(Таблица2[без НДС],MATCH('Система "Стандарт"'!L$15&amp;'Система "Стандарт"'!$B20,Профильные_системы[Название]&amp;Профильные_системы[цвет],0)),IF($D$12=$W$1,INDEX(Таблица2[НДС],MATCH('Система "Стандарт"'!L$15&amp;'Система "Стандарт"'!$B20,Профильные_системы[Название]&amp;Профильные_системы[цвет],0)),IF($D$12=$W$3,INDEX(Таблица2["0" НДС],MATCH('Система "Стандарт"'!L$15&amp;'Система "Стандарт"'!$B20,Профильные_системы[Название]&amp;Профильные_системы[цвет],0)),0)))</f>
        <v>2211.39</v>
      </c>
      <c r="M20" s="241">
        <f t="array" ref="M20">IF($D$12=$W$2,INDEX(Таблица2[без НДС],MATCH('Система "Стандарт"'!M$15&amp;'Система "Стандарт"'!$B20,Профильные_системы[Название]&amp;Профильные_системы[цвет],0)),IF($D$12=$W$1,INDEX(Таблица2[НДС],MATCH('Система "Стандарт"'!M$15&amp;'Система "Стандарт"'!$B20,Профильные_системы[Название]&amp;Профильные_системы[цвет],0)),IF($D$12=$W$3,INDEX(Таблица2["0" НДС],MATCH('Система "Стандарт"'!M$15&amp;'Система "Стандарт"'!$B20,Профильные_системы[Название]&amp;Профильные_системы[цвет],0)),0)))</f>
        <v>1550.57</v>
      </c>
      <c r="N20" s="241">
        <f t="array" ref="N20">IF($D$12=$W$2,INDEX(Таблица2[без НДС],MATCH('Система "Стандарт"'!N$15&amp;'Система "Стандарт"'!$B20,Профильные_системы[Название]&amp;Профильные_системы[цвет],0)),IF($D$12=$W$1,INDEX(Таблица2[НДС],MATCH('Система "Стандарт"'!N$15&amp;'Система "Стандарт"'!$B20,Профильные_системы[Название]&amp;Профильные_системы[цвет],0)),IF($D$12=$W$3,INDEX(Таблица2["0" НДС],MATCH('Система "Стандарт"'!N$15&amp;'Система "Стандарт"'!$B20,Профильные_системы[Название]&amp;Профильные_системы[цвет],0)),0)))</f>
        <v>3098.26</v>
      </c>
      <c r="O20" s="202"/>
    </row>
    <row r="21" spans="1:15" s="15" customFormat="1" ht="15.75" x14ac:dyDescent="0.25">
      <c r="A21" s="202"/>
      <c r="B21" s="14" t="s">
        <v>9</v>
      </c>
      <c r="C21" s="204"/>
      <c r="D21" s="204"/>
      <c r="E21" s="204"/>
      <c r="F21" s="204"/>
      <c r="G21" s="204"/>
      <c r="H21" s="204"/>
      <c r="I21" s="204"/>
      <c r="J21" s="204"/>
      <c r="K21" s="265">
        <f t="array" ref="K21">IF($D$12=$W$2,INDEX(Таблица2[без НДС],MATCH('Система "Стандарт"'!K$15&amp;'Система "Стандарт"'!$B21,Профильные_системы[Название]&amp;Профильные_системы[цвет],0)),IF($D$12=$W$1,INDEX(Таблица2[НДС],MATCH('Система "Стандарт"'!K$15&amp;'Система "Стандарт"'!$B21,Профильные_системы[Название]&amp;Профильные_системы[цвет],0)),IF($D$12=$W$3,INDEX(Таблица2["0" НДС],MATCH('Система "Стандарт"'!K$15&amp;'Система "Стандарт"'!$B21,Профильные_системы[Название]&amp;Профильные_системы[цвет],0)),0)))</f>
        <v>4748.71</v>
      </c>
      <c r="L21" s="265">
        <f t="array" ref="L21">IF($D$12=$W$2,INDEX(Таблица2[без НДС],MATCH('Система "Стандарт"'!L$15&amp;'Система "Стандарт"'!$B21,Профильные_системы[Название]&amp;Профильные_системы[цвет],0)),IF($D$12=$W$1,INDEX(Таблица2[НДС],MATCH('Система "Стандарт"'!L$15&amp;'Система "Стандарт"'!$B21,Профильные_системы[Название]&amp;Профильные_системы[цвет],0)),IF($D$12=$W$3,INDEX(Таблица2["0" НДС],MATCH('Система "Стандарт"'!L$15&amp;'Система "Стандарт"'!$B21,Профильные_системы[Название]&amp;Профильные_системы[цвет],0)),0)))</f>
        <v>2232.4699999999998</v>
      </c>
      <c r="M21" s="204"/>
      <c r="N21" s="204"/>
      <c r="O21" s="202"/>
    </row>
    <row r="22" spans="1:15" s="15" customFormat="1" ht="15.75" x14ac:dyDescent="0.25">
      <c r="A22" s="202"/>
      <c r="B22" s="14" t="s">
        <v>13</v>
      </c>
      <c r="C22" s="204"/>
      <c r="D22" s="204"/>
      <c r="E22" s="204"/>
      <c r="F22" s="204"/>
      <c r="G22" s="204"/>
      <c r="H22" s="241">
        <f t="array" ref="H22">IF($D$12=$W$2,INDEX(Таблица2[без НДС],MATCH('Система "Стандарт"'!H$15&amp;'Система "Стандарт"'!$B22,Профильные_системы[Название]&amp;Профильные_системы[цвет],0)),IF($D$12=$W$1,INDEX(Таблица2[НДС],MATCH('Система "Стандарт"'!H$15&amp;'Система "Стандарт"'!$B22,Профильные_системы[Название]&amp;Профильные_системы[цвет],0)),IF($D$12=$W$3,INDEX(Таблица2["0" НДС],MATCH('Система "Стандарт"'!H$15&amp;'Система "Стандарт"'!$B22,Профильные_системы[Название]&amp;Профильные_системы[цвет],0)),0)))</f>
        <v>3452.62</v>
      </c>
      <c r="I22" s="572">
        <f t="array" ref="I22">IF($D$12=$W$2,INDEX(Таблица2[без НДС],MATCH('Система "Стандарт"'!I$15&amp;'Система "Стандарт"'!$B22,Профильные_системы[Название]&amp;Профильные_системы[цвет],0)),IF($D$12=$W$1,INDEX(Таблица2[НДС],MATCH('Система "Стандарт"'!I$15&amp;'Система "Стандарт"'!$B22,Профильные_системы[Название]&amp;Профильные_системы[цвет],0)),IF($D$12=$W$3,INDEX(Таблица2["0" НДС],MATCH('Система "Стандарт"'!I$15&amp;'Система "Стандарт"'!$B22,Профильные_системы[Название]&amp;Профильные_системы[цвет],0)),0)))</f>
        <v>2894.56</v>
      </c>
      <c r="J22" s="204"/>
      <c r="K22" s="241">
        <f t="array" ref="K22">IF($D$12=$W$2,INDEX(Таблица2[без НДС],MATCH('Система "Стандарт"'!K$15&amp;'Система "Стандарт"'!$B22,Профильные_системы[Название]&amp;Профильные_системы[цвет],0)),IF($D$12=$W$1,INDEX(Таблица2[НДС],MATCH('Система "Стандарт"'!K$15&amp;'Система "Стандарт"'!$B22,Профильные_системы[Название]&amp;Профильные_системы[цвет],0)),IF($D$12=$W$3,INDEX(Таблица2["0" НДС],MATCH('Система "Стандарт"'!K$15&amp;'Система "Стандарт"'!$B22,Профильные_системы[Название]&amp;Профильные_системы[цвет],0)),0)))</f>
        <v>5059.34</v>
      </c>
      <c r="L22" s="241">
        <f t="array" ref="L22">IF($D$12=$W$2,INDEX(Таблица2[без НДС],MATCH('Система "Стандарт"'!L$15&amp;'Система "Стандарт"'!$B22,Профильные_системы[Название]&amp;Профильные_системы[цвет],0)),IF($D$12=$W$1,INDEX(Таблица2[НДС],MATCH('Система "Стандарт"'!L$15&amp;'Система "Стандарт"'!$B22,Профильные_системы[Название]&amp;Профильные_системы[цвет],0)),IF($D$12=$W$3,INDEX(Таблица2["0" НДС],MATCH('Система "Стандарт"'!L$15&amp;'Система "Стандарт"'!$B22,Профильные_системы[Название]&amp;Профильные_системы[цвет],0)),0)))</f>
        <v>2380.5</v>
      </c>
      <c r="M22" s="241">
        <f t="array" ref="M22">IF($D$12=$W$2,INDEX(Таблица2[без НДС],MATCH('Система "Стандарт"'!M$15&amp;'Система "Стандарт"'!$B22,Профильные_системы[Название]&amp;Профильные_системы[цвет],0)),IF($D$12=$W$1,INDEX(Таблица2[НДС],MATCH('Система "Стандарт"'!M$15&amp;'Система "Стандарт"'!$B22,Профильные_системы[Название]&amp;Профильные_системы[цвет],0)),IF($D$12=$W$3,INDEX(Таблица2["0" НДС],MATCH('Система "Стандарт"'!M$15&amp;'Система "Стандарт"'!$B22,Профильные_системы[Название]&amp;Профильные_системы[цвет],0)),0)))</f>
        <v>1665.75</v>
      </c>
      <c r="N22" s="241">
        <f t="array" ref="N22">IF($D$12=$W$2,INDEX(Таблица2[без НДС],MATCH('Система "Стандарт"'!N$15&amp;'Система "Стандарт"'!$B22,Профильные_системы[Название]&amp;Профильные_системы[цвет],0)),IF($D$12=$W$1,INDEX(Таблица2[НДС],MATCH('Система "Стандарт"'!N$15&amp;'Система "Стандарт"'!$B22,Профильные_системы[Название]&amp;Профильные_системы[цвет],0)),IF($D$12=$W$3,INDEX(Таблица2["0" НДС],MATCH('Система "Стандарт"'!N$15&amp;'Система "Стандарт"'!$B22,Профильные_системы[Название]&amp;Профильные_системы[цвет],0)),0)))</f>
        <v>3334.46</v>
      </c>
      <c r="O22" s="202"/>
    </row>
    <row r="23" spans="1:15" s="15" customFormat="1" ht="15.75" x14ac:dyDescent="0.25">
      <c r="A23" s="202"/>
      <c r="B23" s="14" t="s">
        <v>29</v>
      </c>
      <c r="C23" s="204"/>
      <c r="D23" s="204"/>
      <c r="E23" s="204"/>
      <c r="F23" s="204"/>
      <c r="G23" s="204"/>
      <c r="H23" s="241">
        <f t="array" ref="H23">IF($D$12=$W$2,INDEX(Таблица2[без НДС],MATCH('Система "Стандарт"'!H$15&amp;'Система "Стандарт"'!$B23,Профильные_системы[Название]&amp;Профильные_системы[цвет],0)),IF($D$12=$W$1,INDEX(Таблица2[НДС],MATCH('Система "Стандарт"'!H$15&amp;'Система "Стандарт"'!$B23,Профильные_системы[Название]&amp;Профильные_системы[цвет],0)),IF($D$12=$W$3,INDEX(Таблица2["0" НДС],MATCH('Система "Стандарт"'!H$15&amp;'Система "Стандарт"'!$B23,Профильные_системы[Название]&amp;Профильные_системы[цвет],0)),0)))</f>
        <v>3376.46</v>
      </c>
      <c r="I23" s="572">
        <f t="array" ref="I23">IF($D$12=$W$2,INDEX(Таблица2[без НДС],MATCH('Система "Стандарт"'!I$15&amp;'Система "Стандарт"'!$B23,Профильные_системы[Название]&amp;Профильные_системы[цвет],0)),IF($D$12=$W$1,INDEX(Таблица2[НДС],MATCH('Система "Стандарт"'!I$15&amp;'Система "Стандарт"'!$B23,Профильные_системы[Название]&amp;Профильные_системы[цвет],0)),IF($D$12=$W$3,INDEX(Таблица2["0" НДС],MATCH('Система "Стандарт"'!I$15&amp;'Система "Стандарт"'!$B23,Профильные_системы[Название]&amp;Профильные_системы[цвет],0)),0)))</f>
        <v>2832.68</v>
      </c>
      <c r="J23" s="204"/>
      <c r="K23" s="241">
        <f t="array" ref="K23">IF($D$12=$W$2,INDEX(Таблица2[без НДС],MATCH('Система "Стандарт"'!K$15&amp;'Система "Стандарт"'!$B23,Профильные_системы[Название]&amp;Профильные_системы[цвет],0)),IF($D$12=$W$1,INDEX(Таблица2[НДС],MATCH('Система "Стандарт"'!K$15&amp;'Система "Стандарт"'!$B23,Профильные_системы[Название]&amp;Профильные_системы[цвет],0)),IF($D$12=$W$3,INDEX(Таблица2["0" НДС],MATCH('Система "Стандарт"'!K$15&amp;'Система "Стандарт"'!$B23,Профильные_системы[Название]&amp;Профильные_системы[цвет],0)),0)))</f>
        <v>4950.59</v>
      </c>
      <c r="L23" s="241">
        <f t="array" ref="L23">IF($D$12=$W$2,INDEX(Таблица2[без НДС],MATCH('Система "Стандарт"'!L$15&amp;'Система "Стандарт"'!$B23,Профильные_системы[Название]&amp;Профильные_системы[цвет],0)),IF($D$12=$W$1,INDEX(Таблица2[НДС],MATCH('Система "Стандарт"'!L$15&amp;'Система "Стандарт"'!$B23,Профильные_системы[Название]&amp;Профильные_системы[цвет],0)),IF($D$12=$W$3,INDEX(Таблица2["0" НДС],MATCH('Система "Стандарт"'!L$15&amp;'Система "Стандарт"'!$B23,Профильные_системы[Название]&amp;Профильные_системы[цвет],0)),0)))</f>
        <v>2328.9699999999998</v>
      </c>
      <c r="M23" s="241">
        <f t="array" ref="M23">IF($D$12=$W$2,INDEX(Таблица2[без НДС],MATCH('Система "Стандарт"'!M$15&amp;'Система "Стандарт"'!$B23,Профильные_системы[Название]&amp;Профильные_системы[цвет],0)),IF($D$12=$W$1,INDEX(Таблица2[НДС],MATCH('Система "Стандарт"'!M$15&amp;'Система "Стандарт"'!$B23,Профильные_системы[Название]&amp;Профильные_системы[цвет],0)),IF($D$12=$W$3,INDEX(Таблица2["0" НДС],MATCH('Система "Стандарт"'!M$15&amp;'Система "Стандарт"'!$B23,Профильные_системы[Название]&amp;Профильные_системы[цвет],0)),0)))</f>
        <v>1632.69</v>
      </c>
      <c r="N23" s="241">
        <f t="array" ref="N23">IF($D$12=$W$2,INDEX(Таблица2[без НДС],MATCH('Система "Стандарт"'!N$15&amp;'Система "Стандарт"'!$B23,Профильные_системы[Название]&amp;Профильные_системы[цвет],0)),IF($D$12=$W$1,INDEX(Таблица2[НДС],MATCH('Система "Стандарт"'!N$15&amp;'Система "Стандарт"'!$B23,Профильные_системы[Название]&amp;Профильные_системы[цвет],0)),IF($D$12=$W$3,INDEX(Таблица2["0" НДС],MATCH('Система "Стандарт"'!N$15&amp;'Система "Стандарт"'!$B23,Профильные_системы[Название]&amp;Профильные_системы[цвет],0)),0)))</f>
        <v>3259.41</v>
      </c>
      <c r="O23" s="202"/>
    </row>
    <row r="24" spans="1:15" s="15" customFormat="1" ht="15.75" x14ac:dyDescent="0.25">
      <c r="A24" s="202"/>
      <c r="B24" s="14" t="s">
        <v>7</v>
      </c>
      <c r="C24" s="204"/>
      <c r="D24" s="204"/>
      <c r="E24" s="204"/>
      <c r="F24" s="266">
        <f t="array" ref="F24">IF($D$12=$W$2,INDEX(Таблица2[без НДС],MATCH('Система "Стандарт"'!F$15&amp;'Система "Стандарт"'!$B24,Профильные_системы[Название]&amp;Профильные_системы[цвет],0)),IF($D$12=$W$1,INDEX(Таблица2[НДС],MATCH('Система "Стандарт"'!F$15&amp;'Система "Стандарт"'!$B24,Профильные_системы[Название]&amp;Профильные_системы[цвет],0)),IF($D$12=$W$3,INDEX(Таблица2["0" НДС],MATCH('Система "Стандарт"'!F$15&amp;'Система "Стандарт"'!$B24,Профильные_системы[Название]&amp;Профильные_системы[цвет],0)),0)))</f>
        <v>2328.9699999999998</v>
      </c>
      <c r="G24" s="204"/>
      <c r="H24" s="204"/>
      <c r="I24" s="204"/>
      <c r="J24" s="204"/>
      <c r="K24" s="241">
        <f t="array" ref="K24">IF($D$12=$W$2,INDEX(Таблица2[без НДС],MATCH('Система "Стандарт"'!K$15&amp;'Система "Стандарт"'!$B24,Профильные_системы[Название]&amp;Профильные_системы[цвет],0)),IF($D$12=$W$1,INDEX(Таблица2[НДС],MATCH('Система "Стандарт"'!K$15&amp;'Система "Стандарт"'!$B24,Профильные_системы[Название]&amp;Профильные_системы[цвет],0)),IF($D$12=$W$3,INDEX(Таблица2["0" НДС],MATCH('Система "Стандарт"'!K$15&amp;'Система "Стандарт"'!$B24,Профильные_системы[Название]&amp;Профильные_системы[цвет],0)),0)))</f>
        <v>5106.18</v>
      </c>
      <c r="L24" s="241">
        <f t="array" ref="L24">IF($D$12=$W$2,INDEX(Таблица2[без НДС],MATCH('Система "Стандарт"'!L$15&amp;'Система "Стандарт"'!$B24,Профильные_системы[Название]&amp;Профильные_системы[цвет],0)),IF($D$12=$W$1,INDEX(Таблица2[НДС],MATCH('Система "Стандарт"'!L$15&amp;'Система "Стандарт"'!$B24,Профильные_системы[Название]&amp;Профильные_системы[цвет],0)),IF($D$12=$W$3,INDEX(Таблица2["0" НДС],MATCH('Система "Стандарт"'!L$15&amp;'Система "Стандарт"'!$B24,Профильные_системы[Название]&amp;Профильные_системы[цвет],0)),0)))</f>
        <v>2401.37</v>
      </c>
      <c r="M24" s="204"/>
      <c r="N24" s="204"/>
      <c r="O24" s="202"/>
    </row>
    <row r="25" spans="1:15" s="15" customFormat="1" ht="15.75" x14ac:dyDescent="0.25">
      <c r="A25" s="202"/>
      <c r="B25" s="14" t="s">
        <v>5</v>
      </c>
      <c r="C25" s="241">
        <f t="array" ref="C25">IF($D$12=$W$2,INDEX(Таблица2[без НДС],MATCH('Система "Стандарт"'!C$15&amp;'Система "Стандарт"'!$B25,Профильные_системы[Название]&amp;Профильные_системы[цвет],0)),IF($D$12=$W$1,INDEX(Таблица2[НДС],MATCH('Система "Стандарт"'!C$15&amp;'Система "Стандарт"'!$B25,Профильные_системы[Название]&amp;Профильные_системы[цвет],0)),IF($D$12=$W$3,INDEX(Таблица2["0" НДС],MATCH('Система "Стандарт"'!C$15&amp;'Система "Стандарт"'!$B25,Профильные_системы[Название]&amp;Профильные_системы[цвет],0)),0)))</f>
        <v>5840.38</v>
      </c>
      <c r="D25" s="241">
        <f t="array" ref="D25">IF($D$12=$W$2,INDEX(Таблица2[без НДС],MATCH('Система "Стандарт"'!D$15&amp;'Система "Стандарт"'!$B25,Профильные_системы[Название]&amp;Профильные_системы[цвет],0)),IF($D$12=$W$1,INDEX(Таблица2[НДС],MATCH('Система "Стандарт"'!D$15&amp;'Система "Стандарт"'!$B25,Профильные_системы[Название]&amp;Профильные_системы[цвет],0)),IF($D$12=$W$3,INDEX(Таблица2["0" НДС],MATCH('Система "Стандарт"'!D$15&amp;'Система "Стандарт"'!$B25,Профильные_системы[Название]&amp;Профильные_системы[цвет],0)),0)))</f>
        <v>3777.1</v>
      </c>
      <c r="E25" s="652">
        <f t="array" ref="E25">IF($D$12=$W$2,INDEX(Таблица2[без НДС],MATCH('Система "Стандарт"'!E$15&amp;'Система "Стандарт"'!$B25,Профильные_системы[Название]&amp;Профильные_системы[цвет],0)),IF($D$12=$W$1,INDEX(Таблица2[НДС],MATCH('Система "Стандарт"'!E$15&amp;'Система "Стандарт"'!$B25,Профильные_системы[Название]&amp;Профильные_системы[цвет],0)),IF($D$12=$W$3,INDEX(Таблица2["0" НДС],MATCH('Система "Стандарт"'!E$15&amp;'Система "Стандарт"'!$B25,Профильные_системы[Название]&amp;Профильные_системы[цвет],0)),0)))</f>
        <v>3556.55</v>
      </c>
      <c r="F25" s="241">
        <f t="array" ref="F25">IF($D$12=$W$2,INDEX(Таблица2[без НДС],MATCH('Система "Стандарт"'!F$15&amp;'Система "Стандарт"'!$B25,Профильные_системы[Название]&amp;Профильные_системы[цвет],0)),IF($D$12=$W$1,INDEX(Таблица2[НДС],MATCH('Система "Стандарт"'!F$15&amp;'Система "Стандарт"'!$B25,Профильные_системы[Название]&amp;Профильные_системы[цвет],0)),IF($D$12=$W$3,INDEX(Таблица2["0" НДС],MATCH('Система "Стандарт"'!F$15&amp;'Система "Стандарт"'!$B25,Профильные_системы[Название]&amp;Профильные_системы[цвет],0)),0)))</f>
        <v>2328.9699999999998</v>
      </c>
      <c r="G25" s="241">
        <f t="array" ref="G25">IF($D$12=$W$2,INDEX(Таблица2[без НДС],MATCH('Система "Стандарт"'!G$15&amp;'Система "Стандарт"'!$B25,Профильные_системы[Название]&amp;Профильные_системы[цвет],0)),IF($D$12=$W$1,INDEX(Таблица2[НДС],MATCH('Система "Стандарт"'!G$15&amp;'Система "Стандарт"'!$B25,Профильные_системы[Название]&amp;Профильные_системы[цвет],0)),IF($D$12=$W$3,INDEX(Таблица2["0" НДС],MATCH('Система "Стандарт"'!G$15&amp;'Система "Стандарт"'!$B25,Профильные_системы[Название]&amp;Профильные_системы[цвет],0)),0)))</f>
        <v>3065.58</v>
      </c>
      <c r="H25" s="241">
        <f t="array" ref="H25">IF($D$12=$W$2,INDEX(Таблица2[без НДС],MATCH('Система "Стандарт"'!H$15&amp;'Система "Стандарт"'!$B25,Профильные_системы[Название]&amp;Профильные_системы[цвет],0)),IF($D$12=$W$1,INDEX(Таблица2[НДС],MATCH('Система "Стандарт"'!H$15&amp;'Система "Стандарт"'!$B25,Профильные_системы[Название]&amp;Профильные_системы[цвет],0)),IF($D$12=$W$3,INDEX(Таблица2["0" НДС],MATCH('Система "Стандарт"'!H$15&amp;'Система "Стандарт"'!$B25,Профильные_системы[Название]&amp;Профильные_системы[цвет],0)),0)))</f>
        <v>3456.86</v>
      </c>
      <c r="I25" s="572">
        <f t="array" ref="I25">IF($D$12=$W$2,INDEX(Таблица2[без НДС],MATCH('Система "Стандарт"'!I$15&amp;'Система "Стандарт"'!$B25,Профильные_системы[Название]&amp;Профильные_системы[цвет],0)),IF($D$12=$W$1,INDEX(Таблица2[НДС],MATCH('Система "Стандарт"'!I$15&amp;'Система "Стандарт"'!$B25,Профильные_системы[Название]&amp;Профильные_системы[цвет],0)),IF($D$12=$W$3,INDEX(Таблица2["0" НДС],MATCH('Система "Стандарт"'!I$15&amp;'Система "Стандарт"'!$B25,Профильные_системы[Название]&amp;Профильные_системы[цвет],0)),0)))</f>
        <v>3265.91</v>
      </c>
      <c r="J25" s="572">
        <f t="array" ref="J25">IF($D$12=$W$2,INDEX(Таблица2[без НДС],MATCH('Система "Стандарт"'!J$15&amp;'Система "Стандарт"'!$B25,Профильные_системы[Название]&amp;Профильные_системы[цвет],0)),IF($D$12=$W$1,INDEX(Таблица2[НДС],MATCH('Система "Стандарт"'!J$15&amp;'Система "Стандарт"'!$B25,Профильные_системы[Название]&amp;Профильные_системы[цвет],0)),IF($D$12=$W$3,INDEX(Таблица2["0" НДС],MATCH('Система "Стандарт"'!J$15&amp;'Система "Стандарт"'!$B25,Профильные_системы[Название]&amp;Профильные_системы[цвет],0)),0)))</f>
        <v>2039.88</v>
      </c>
      <c r="K25" s="241">
        <f t="array" ref="K25">IF($D$12=$W$2,INDEX(Таблица2[без НДС],MATCH('Система "Стандарт"'!K$15&amp;'Система "Стандарт"'!$B25,Профильные_системы[Название]&amp;Профильные_системы[цвет],0)),IF($D$12=$W$1,INDEX(Таблица2[НДС],MATCH('Система "Стандарт"'!K$15&amp;'Система "Стандарт"'!$B25,Профильные_системы[Название]&amp;Профильные_системы[цвет],0)),IF($D$12=$W$3,INDEX(Таблица2["0" НДС],MATCH('Система "Стандарт"'!K$15&amp;'Система "Стандарт"'!$B25,Профильные_системы[Название]&amp;Профильные_системы[цвет],0)),0)))</f>
        <v>5106.18</v>
      </c>
      <c r="L25" s="241">
        <f t="array" ref="L25">IF($D$12=$W$2,INDEX(Таблица2[без НДС],MATCH('Система "Стандарт"'!L$15&amp;'Система "Стандарт"'!$B25,Профильные_системы[Название]&amp;Профильные_системы[цвет],0)),IF($D$12=$W$1,INDEX(Таблица2[НДС],MATCH('Система "Стандарт"'!L$15&amp;'Система "Стандарт"'!$B25,Профильные_системы[Название]&amp;Профильные_системы[цвет],0)),IF($D$12=$W$3,INDEX(Таблица2["0" НДС],MATCH('Система "Стандарт"'!L$15&amp;'Система "Стандарт"'!$B25,Профильные_системы[Название]&amp;Профильные_системы[цвет],0)),0)))</f>
        <v>2401.37</v>
      </c>
      <c r="M25" s="241">
        <f t="array" ref="M25">IF($D$12=$W$2,INDEX(Таблица2[без НДС],MATCH('Система "Стандарт"'!M$15&amp;'Система "Стандарт"'!$B25,Профильные_системы[Название]&amp;Профильные_системы[цвет],0)),IF($D$12=$W$1,INDEX(Таблица2[НДС],MATCH('Система "Стандарт"'!M$15&amp;'Система "Стандарт"'!$B25,Профильные_системы[Название]&amp;Профильные_системы[цвет],0)),IF($D$12=$W$3,INDEX(Таблица2["0" НДС],MATCH('Система "Стандарт"'!M$15&amp;'Система "Стандарт"'!$B25,Профильные_системы[Название]&amp;Профильные_системы[цвет],0)),0)))</f>
        <v>1682.63</v>
      </c>
      <c r="N25" s="241">
        <f t="array" ref="N25">IF($D$12=$W$2,INDEX(Таблица2[без НДС],MATCH('Система "Стандарт"'!N$15&amp;'Система "Стандарт"'!$B25,Профильные_системы[Название]&amp;Профильные_системы[цвет],0)),IF($D$12=$W$1,INDEX(Таблица2[НДС],MATCH('Система "Стандарт"'!N$15&amp;'Система "Стандарт"'!$B25,Профильные_системы[Название]&amp;Профильные_системы[цвет],0)),IF($D$12=$W$3,INDEX(Таблица2["0" НДС],MATCH('Система "Стандарт"'!N$15&amp;'Система "Стандарт"'!$B25,Профильные_системы[Название]&amp;Профильные_системы[цвет],0)),0)))</f>
        <v>3362.87</v>
      </c>
      <c r="O25" s="202"/>
    </row>
    <row r="26" spans="1:15" ht="18" customHeight="1" x14ac:dyDescent="0.25">
      <c r="A26" s="3"/>
      <c r="B26" s="181"/>
      <c r="C26" s="181"/>
      <c r="D26" s="182"/>
      <c r="E26" s="182"/>
      <c r="F26" s="182"/>
      <c r="G26" s="367" t="s">
        <v>1666</v>
      </c>
      <c r="H26" s="182"/>
      <c r="I26" s="182"/>
      <c r="J26" s="182"/>
      <c r="K26" s="182"/>
      <c r="L26" s="182"/>
      <c r="M26" s="182"/>
      <c r="N26" s="183"/>
      <c r="O26" s="3"/>
    </row>
    <row r="27" spans="1:15" s="15" customFormat="1" ht="15" customHeight="1" x14ac:dyDescent="0.25">
      <c r="A27" s="202"/>
      <c r="B27" s="14" t="s">
        <v>34</v>
      </c>
      <c r="C27" s="266">
        <f t="array" ref="C27">IF($D$12=$W$2,INDEX(Таблица2[без НДС],MATCH('Система "Стандарт"'!C$15&amp;'Система "Стандарт"'!$B27,Профильные_системы[Название]&amp;Профильные_системы[цвет],0)),IF($D$12=$W$1,INDEX(Таблица2[НДС],MATCH('Система "Стандарт"'!C$15&amp;'Система "Стандарт"'!$B27,Профильные_системы[Название]&amp;Профильные_системы[цвет],0)),IF($D$12=$W$3,INDEX(Таблица2["0" НДС],MATCH('Система "Стандарт"'!C$15&amp;'Система "Стандарт"'!$B27,Профильные_системы[Название]&amp;Профильные_системы[цвет],0)),0)))</f>
        <v>6994.45</v>
      </c>
      <c r="D27" s="241">
        <f t="array" ref="D27">IF($D$12=$W$2,INDEX(Таблица2[без НДС],MATCH('Система "Стандарт"'!D$15&amp;'Система "Стандарт"'!$B27,Профильные_системы[Название]&amp;Профильные_системы[цвет],0)),IF($D$12=$W$1,INDEX(Таблица2[НДС],MATCH('Система "Стандарт"'!D$15&amp;'Система "Стандарт"'!$B27,Профильные_системы[Название]&amp;Профильные_системы[цвет],0)),IF($D$12=$W$3,INDEX(Таблица2["0" НДС],MATCH('Система "Стандарт"'!D$15&amp;'Система "Стандарт"'!$B27,Профильные_системы[Название]&amp;Профильные_системы[цвет],0)),0)))</f>
        <v>3625.39</v>
      </c>
      <c r="E27" s="16"/>
      <c r="F27" s="16"/>
      <c r="G27" s="16"/>
      <c r="H27" s="241">
        <f t="array" ref="H27">IF($D$12=$W$2,INDEX(Таблица2[без НДС],MATCH('Система "Стандарт"'!H$15&amp;'Система "Стандарт"'!$B27,Профильные_системы[Название]&amp;Профильные_системы[цвет],0)),IF($D$12=$W$1,INDEX(Таблица2[НДС],MATCH('Система "Стандарт"'!H$15&amp;'Система "Стандарт"'!$B27,Профильные_системы[Название]&amp;Профильные_системы[цвет],0)),IF($D$12=$W$3,INDEX(Таблица2["0" НДС],MATCH('Система "Стандарт"'!H$15&amp;'Система "Стандарт"'!$B27,Профильные_системы[Название]&amp;Профильные_системы[цвет],0)),0)))</f>
        <v>3295.8</v>
      </c>
      <c r="I27" s="572">
        <f t="array" ref="I27">IF($D$12=$W$2,INDEX(Таблица2[без НДС],MATCH('Система "Стандарт"'!I$15&amp;'Система "Стандарт"'!$B27,Профильные_системы[Название]&amp;Профильные_системы[цвет],0)),IF($D$12=$W$1,INDEX(Таблица2[НДС],MATCH('Система "Стандарт"'!I$15&amp;'Система "Стандарт"'!$B27,Профильные_системы[Название]&amp;Профильные_системы[цвет],0)),IF($D$12=$W$3,INDEX(Таблица2["0" НДС],MATCH('Система "Стандарт"'!I$15&amp;'Система "Стандарт"'!$B27,Профильные_системы[Название]&amp;Профильные_системы[цвет],0)),0)))</f>
        <v>3228.4</v>
      </c>
      <c r="J27" s="572">
        <f t="array" ref="J27">IF($D$12=$W$2,INDEX(Таблица2[без НДС],MATCH('Система "Стандарт"'!J$15&amp;'Система "Стандарт"'!$B27,Профильные_системы[Название]&amp;Профильные_системы[цвет],0)),IF($D$12=$W$1,INDEX(Таблица2[НДС],MATCH('Система "Стандарт"'!J$15&amp;'Система "Стандарт"'!$B27,Профильные_системы[Название]&amp;Профильные_системы[цвет],0)),IF($D$12=$W$3,INDEX(Таблица2["0" НДС],MATCH('Система "Стандарт"'!J$15&amp;'Система "Стандарт"'!$B27,Профильные_системы[Название]&amp;Профильные_системы[цвет],0)),0)))</f>
        <v>2195.0500000000002</v>
      </c>
      <c r="K27" s="241">
        <f t="array" ref="K27">IF($D$12=$W$2,INDEX(Таблица2[без НДС],MATCH('Система "Стандарт"'!K$15&amp;'Система "Стандарт"'!$B27,Профильные_системы[Название]&amp;Профильные_системы[цвет],0)),IF($D$12=$W$1,INDEX(Таблица2[НДС],MATCH('Система "Стандарт"'!K$15&amp;'Система "Стандарт"'!$B27,Профильные_системы[Название]&amp;Профильные_системы[цвет],0)),IF($D$12=$W$3,INDEX(Таблица2["0" НДС],MATCH('Система "Стандарт"'!K$15&amp;'Система "Стандарт"'!$B27,Профильные_системы[Название]&amp;Профильные_системы[цвет],0)),0)))</f>
        <v>7176.7</v>
      </c>
      <c r="L27" s="241">
        <f t="array" ref="L27">IF($D$12=$W$2,INDEX(Таблица2[без НДС],MATCH('Система "Стандарт"'!L$15&amp;'Система "Стандарт"'!$B27,Профильные_системы[Название]&amp;Профильные_системы[цвет],0)),IF($D$12=$W$1,INDEX(Таблица2[НДС],MATCH('Система "Стандарт"'!L$15&amp;'Система "Стандарт"'!$B27,Профильные_системы[Название]&amp;Профильные_системы[цвет],0)),IF($D$12=$W$3,INDEX(Таблица2["0" НДС],MATCH('Система "Стандарт"'!L$15&amp;'Система "Стандарт"'!$B27,Профильные_системы[Название]&amp;Профильные_системы[цвет],0)),0)))</f>
        <v>2629.08</v>
      </c>
      <c r="M27" s="241">
        <f t="array" ref="M27">IF($D$12=$W$2,INDEX(Таблица2[без НДС],MATCH('Система "Стандарт"'!M$15&amp;'Система "Стандарт"'!$B27,Профильные_системы[Название]&amp;Профильные_системы[цвет],0)),IF($D$12=$W$1,INDEX(Таблица2[НДС],MATCH('Система "Стандарт"'!M$15&amp;'Система "Стандарт"'!$B27,Профильные_системы[Название]&amp;Профильные_системы[цвет],0)),IF($D$12=$W$3,INDEX(Таблица2["0" НДС],MATCH('Система "Стандарт"'!M$15&amp;'Система "Стандарт"'!$B27,Профильные_системы[Название]&amp;Профильные_системы[цвет],0)),0)))</f>
        <v>1597.37</v>
      </c>
      <c r="N27" s="241">
        <f t="array" ref="N27">IF($D$12=$W$2,INDEX(Таблица2[без НДС],MATCH('Система "Стандарт"'!N$15&amp;'Система "Стандарт"'!$B27,Профильные_системы[Название]&amp;Профильные_системы[цвет],0)),IF($D$12=$W$1,INDEX(Таблица2[НДС],MATCH('Система "Стандарт"'!N$15&amp;'Система "Стандарт"'!$B27,Профильные_системы[Название]&amp;Профильные_системы[цвет],0)),IF($D$12=$W$3,INDEX(Таблица2["0" НДС],MATCH('Система "Стандарт"'!N$15&amp;'Система "Стандарт"'!$B27,Профильные_системы[Название]&amp;Профильные_системы[цвет],0)),0)))</f>
        <v>3228.4</v>
      </c>
      <c r="O27" s="202"/>
    </row>
    <row r="28" spans="1:15" s="15" customFormat="1" ht="15" customHeight="1" x14ac:dyDescent="0.25">
      <c r="A28" s="202"/>
      <c r="B28" s="14" t="s">
        <v>36</v>
      </c>
      <c r="C28" s="204"/>
      <c r="D28" s="241">
        <f t="array" ref="D28">IF($D$12=$W$2,INDEX(Таблица2[без НДС],MATCH('Система "Стандарт"'!D$15&amp;'Система "Стандарт"'!$B28,Профильные_системы[Название]&amp;Профильные_системы[цвет],0)),IF($D$12=$W$1,INDEX(Таблица2[НДС],MATCH('Система "Стандарт"'!D$15&amp;'Система "Стандарт"'!$B28,Профильные_системы[Название]&amp;Профильные_системы[цвет],0)),IF($D$12=$W$3,INDEX(Таблица2["0" НДС],MATCH('Система "Стандарт"'!D$15&amp;'Система "Стандарт"'!$B28,Профильные_системы[Название]&amp;Профильные_системы[цвет],0)),0)))</f>
        <v>3262.85</v>
      </c>
      <c r="E28" s="16"/>
      <c r="F28" s="16"/>
      <c r="G28" s="16"/>
      <c r="H28" s="241">
        <f t="array" ref="H28">IF($D$12=$W$2,INDEX(Таблица2[без НДС],MATCH('Система "Стандарт"'!H$15&amp;'Система "Стандарт"'!$B28,Профильные_системы[Название]&amp;Профильные_системы[цвет],0)),IF($D$12=$W$1,INDEX(Таблица2[НДС],MATCH('Система "Стандарт"'!H$15&amp;'Система "Стандарт"'!$B28,Профильные_системы[Название]&amp;Профильные_системы[цвет],0)),IF($D$12=$W$3,INDEX(Таблица2["0" НДС],MATCH('Система "Стандарт"'!H$15&amp;'Система "Стандарт"'!$B28,Профильные_системы[Название]&amp;Профильные_системы[цвет],0)),0)))</f>
        <v>2966.22</v>
      </c>
      <c r="I28" s="572">
        <f t="array" ref="I28">IF($D$12=$W$2,INDEX(Таблица2[без НДС],MATCH('Система "Стандарт"'!I$15&amp;'Система "Стандарт"'!$B28,Профильные_системы[Название]&amp;Профильные_системы[цвет],0)),IF($D$12=$W$1,INDEX(Таблица2[НДС],MATCH('Система "Стандарт"'!I$15&amp;'Система "Стандарт"'!$B28,Профильные_системы[Название]&amp;Профильные_системы[цвет],0)),IF($D$12=$W$3,INDEX(Таблица2["0" НДС],MATCH('Система "Стандарт"'!I$15&amp;'Система "Стандарт"'!$B28,Профильные_системы[Название]&amp;Профильные_системы[цвет],0)),0)))</f>
        <v>2905.56</v>
      </c>
      <c r="J28" s="204"/>
      <c r="K28" s="241">
        <f t="array" ref="K28">IF($D$12=$W$2,INDEX(Таблица2[без НДС],MATCH('Система "Стандарт"'!K$15&amp;'Система "Стандарт"'!$B28,Профильные_системы[Название]&amp;Профильные_системы[цвет],0)),IF($D$12=$W$1,INDEX(Таблица2[НДС],MATCH('Система "Стандарт"'!K$15&amp;'Система "Стандарт"'!$B28,Профильные_системы[Название]&amp;Профильные_системы[цвет],0)),IF($D$12=$W$3,INDEX(Таблица2["0" НДС],MATCH('Система "Стандарт"'!K$15&amp;'Система "Стандарт"'!$B28,Профильные_системы[Название]&amp;Профильные_системы[цвет],0)),0)))</f>
        <v>6459.03</v>
      </c>
      <c r="L28" s="241">
        <f t="array" ref="L28">IF($D$12=$W$2,INDEX(Таблица2[без НДС],MATCH('Система "Стандарт"'!L$15&amp;'Система "Стандарт"'!$B28,Профильные_системы[Название]&amp;Профильные_системы[цвет],0)),IF($D$12=$W$1,INDEX(Таблица2[НДС],MATCH('Система "Стандарт"'!L$15&amp;'Система "Стандарт"'!$B28,Профильные_системы[Название]&amp;Профильные_системы[цвет],0)),IF($D$12=$W$3,INDEX(Таблица2["0" НДС],MATCH('Система "Стандарт"'!L$15&amp;'Система "Стандарт"'!$B28,Профильные_системы[Название]&amp;Профильные_системы[цвет],0)),0)))</f>
        <v>2366.17</v>
      </c>
      <c r="M28" s="241">
        <f t="array" ref="M28">IF($D$12=$W$2,INDEX(Таблица2[без НДС],MATCH('Система "Стандарт"'!M$15&amp;'Система "Стандарт"'!$B28,Профильные_системы[Название]&amp;Профильные_системы[цвет],0)),IF($D$12=$W$1,INDEX(Таблица2[НДС],MATCH('Система "Стандарт"'!M$15&amp;'Система "Стандарт"'!$B28,Профильные_системы[Название]&amp;Профильные_системы[цвет],0)),IF($D$12=$W$3,INDEX(Таблица2["0" НДС],MATCH('Система "Стандарт"'!M$15&amp;'Система "Стандарт"'!$B28,Профильные_системы[Название]&amp;Профильные_системы[цвет],0)),0)))</f>
        <v>1597.37</v>
      </c>
      <c r="N28" s="241">
        <f t="array" ref="N28">IF($D$12=$W$2,INDEX(Таблица2[без НДС],MATCH('Система "Стандарт"'!N$15&amp;'Система "Стандарт"'!$B28,Профильные_системы[Название]&amp;Профильные_системы[цвет],0)),IF($D$12=$W$1,INDEX(Таблица2[НДС],MATCH('Система "Стандарт"'!N$15&amp;'Система "Стандарт"'!$B28,Профильные_системы[Название]&amp;Профильные_системы[цвет],0)),IF($D$12=$W$3,INDEX(Таблица2["0" НДС],MATCH('Система "Стандарт"'!N$15&amp;'Система "Стандарт"'!$B28,Профильные_системы[Название]&amp;Профильные_системы[цвет],0)),0)))</f>
        <v>2905.56</v>
      </c>
      <c r="O28" s="202"/>
    </row>
    <row r="29" spans="1:15" s="15" customFormat="1" ht="15" customHeight="1" x14ac:dyDescent="0.25">
      <c r="A29" s="202"/>
      <c r="B29" s="14" t="s">
        <v>39</v>
      </c>
      <c r="C29" s="204"/>
      <c r="D29" s="241">
        <f t="array" ref="D29">IF($D$12=$W$2,INDEX(Таблица2[без НДС],MATCH('Система "Стандарт"'!D$15&amp;'Система "Стандарт"'!$B29,Профильные_системы[Название]&amp;Профильные_системы[цвет],0)),IF($D$12=$W$1,INDEX(Таблица2[НДС],MATCH('Система "Стандарт"'!D$15&amp;'Система "Стандарт"'!$B29,Профильные_системы[Название]&amp;Профильные_системы[цвет],0)),IF($D$12=$W$3,INDEX(Таблица2["0" НДС],MATCH('Система "Стандарт"'!D$15&amp;'Система "Стандарт"'!$B29,Профильные_системы[Название]&amp;Профильные_системы[цвет],0)),0)))</f>
        <v>3625.39</v>
      </c>
      <c r="E29" s="16"/>
      <c r="F29" s="16"/>
      <c r="G29" s="16"/>
      <c r="H29" s="241">
        <f t="array" ref="H29">IF($D$12=$W$2,INDEX(Таблица2[без НДС],MATCH('Система "Стандарт"'!H$15&amp;'Система "Стандарт"'!$B29,Профильные_системы[Название]&amp;Профильные_системы[цвет],0)),IF($D$12=$W$1,INDEX(Таблица2[НДС],MATCH('Система "Стандарт"'!H$15&amp;'Система "Стандарт"'!$B29,Профильные_системы[Название]&amp;Профильные_системы[цвет],0)),IF($D$12=$W$3,INDEX(Таблица2["0" НДС],MATCH('Система "Стандарт"'!H$15&amp;'Система "Стандарт"'!$B29,Профильные_системы[Название]&amp;Профильные_системы[цвет],0)),0)))</f>
        <v>3295.8</v>
      </c>
      <c r="I29" s="572">
        <f t="array" ref="I29">IF($D$12=$W$2,INDEX(Таблица2[без НДС],MATCH('Система "Стандарт"'!I$15&amp;'Система "Стандарт"'!$B29,Профильные_системы[Название]&amp;Профильные_системы[цвет],0)),IF($D$12=$W$1,INDEX(Таблица2[НДС],MATCH('Система "Стандарт"'!I$15&amp;'Система "Стандарт"'!$B29,Профильные_системы[Название]&amp;Профильные_системы[цвет],0)),IF($D$12=$W$3,INDEX(Таблица2["0" НДС],MATCH('Система "Стандарт"'!I$15&amp;'Система "Стандарт"'!$B29,Профильные_системы[Название]&amp;Профильные_системы[цвет],0)),0)))</f>
        <v>3228.4</v>
      </c>
      <c r="J29" s="204"/>
      <c r="K29" s="241">
        <f t="array" ref="K29">IF($D$12=$W$2,INDEX(Таблица2[без НДС],MATCH('Система "Стандарт"'!K$15&amp;'Система "Стандарт"'!$B29,Профильные_системы[Название]&amp;Профильные_системы[цвет],0)),IF($D$12=$W$1,INDEX(Таблица2[НДС],MATCH('Система "Стандарт"'!K$15&amp;'Система "Стандарт"'!$B29,Профильные_системы[Название]&amp;Профильные_системы[цвет],0)),IF($D$12=$W$3,INDEX(Таблица2["0" НДС],MATCH('Система "Стандарт"'!K$15&amp;'Система "Стандарт"'!$B29,Профильные_системы[Название]&amp;Профильные_системы[цвет],0)),0)))</f>
        <v>7176.7</v>
      </c>
      <c r="L29" s="241">
        <f t="array" ref="L29">IF($D$12=$W$2,INDEX(Таблица2[без НДС],MATCH('Система "Стандарт"'!L$15&amp;'Система "Стандарт"'!$B29,Профильные_системы[Название]&amp;Профильные_системы[цвет],0)),IF($D$12=$W$1,INDEX(Таблица2[НДС],MATCH('Система "Стандарт"'!L$15&amp;'Система "Стандарт"'!$B29,Профильные_системы[Название]&amp;Профильные_системы[цвет],0)),IF($D$12=$W$3,INDEX(Таблица2["0" НДС],MATCH('Система "Стандарт"'!L$15&amp;'Система "Стандарт"'!$B29,Профильные_системы[Название]&amp;Профильные_системы[цвет],0)),0)))</f>
        <v>2629.08</v>
      </c>
      <c r="M29" s="241">
        <f t="array" ref="M29">IF($D$12=$W$2,INDEX(Таблица2[без НДС],MATCH('Система "Стандарт"'!M$15&amp;'Система "Стандарт"'!$B29,Профильные_системы[Название]&amp;Профильные_системы[цвет],0)),IF($D$12=$W$1,INDEX(Таблица2[НДС],MATCH('Система "Стандарт"'!M$15&amp;'Система "Стандарт"'!$B29,Профильные_системы[Название]&amp;Профильные_системы[цвет],0)),IF($D$12=$W$3,INDEX(Таблица2["0" НДС],MATCH('Система "Стандарт"'!M$15&amp;'Система "Стандарт"'!$B29,Профильные_системы[Название]&amp;Профильные_системы[цвет],0)),0)))</f>
        <v>1597.37</v>
      </c>
      <c r="N29" s="241">
        <f t="array" ref="N29">IF($D$12=$W$2,INDEX(Таблица2[без НДС],MATCH('Система "Стандарт"'!N$15&amp;'Система "Стандарт"'!$B29,Профильные_системы[Название]&amp;Профильные_системы[цвет],0)),IF($D$12=$W$1,INDEX(Таблица2[НДС],MATCH('Система "Стандарт"'!N$15&amp;'Система "Стандарт"'!$B29,Профильные_системы[Название]&amp;Профильные_системы[цвет],0)),IF($D$12=$W$3,INDEX(Таблица2["0" НДС],MATCH('Система "Стандарт"'!N$15&amp;'Система "Стандарт"'!$B29,Профильные_системы[Название]&amp;Профильные_системы[цвет],0)),0)))</f>
        <v>3228.4</v>
      </c>
      <c r="O29" s="202"/>
    </row>
    <row r="30" spans="1:15" s="15" customFormat="1" ht="15" customHeight="1" x14ac:dyDescent="0.25">
      <c r="A30" s="202"/>
      <c r="B30" s="14" t="s">
        <v>38</v>
      </c>
      <c r="C30" s="204"/>
      <c r="D30" s="241">
        <f t="array" ref="D30">IF($D$12=$W$2,INDEX(Таблица2[без НДС],MATCH('Система "Стандарт"'!D$15&amp;'Система "Стандарт"'!$B30,Профильные_системы[Название]&amp;Профильные_системы[цвет],0)),IF($D$12=$W$1,INDEX(Таблица2[НДС],MATCH('Система "Стандарт"'!D$15&amp;'Система "Стандарт"'!$B30,Профильные_системы[Название]&amp;Профильные_системы[цвет],0)),IF($D$12=$W$3,INDEX(Таблица2["0" НДС],MATCH('Система "Стандарт"'!D$15&amp;'Система "Стандарт"'!$B30,Профильные_системы[Название]&amp;Профильные_системы[цвет],0)),0)))</f>
        <v>3625.39</v>
      </c>
      <c r="E30" s="16"/>
      <c r="F30" s="16"/>
      <c r="G30" s="16"/>
      <c r="H30" s="241">
        <f t="array" ref="H30">IF($D$12=$W$2,INDEX(Таблица2[без НДС],MATCH('Система "Стандарт"'!H$15&amp;'Система "Стандарт"'!$B30,Профильные_системы[Название]&amp;Профильные_системы[цвет],0)),IF($D$12=$W$1,INDEX(Таблица2[НДС],MATCH('Система "Стандарт"'!H$15&amp;'Система "Стандарт"'!$B30,Профильные_системы[Название]&amp;Профильные_системы[цвет],0)),IF($D$12=$W$3,INDEX(Таблица2["0" НДС],MATCH('Система "Стандарт"'!H$15&amp;'Система "Стандарт"'!$B30,Профильные_системы[Название]&amp;Профильные_системы[цвет],0)),0)))</f>
        <v>3295.8</v>
      </c>
      <c r="I30" s="572">
        <f t="array" ref="I30">IF($D$12=$W$2,INDEX(Таблица2[без НДС],MATCH('Система "Стандарт"'!I$15&amp;'Система "Стандарт"'!$B30,Профильные_системы[Название]&amp;Профильные_системы[цвет],0)),IF($D$12=$W$1,INDEX(Таблица2[НДС],MATCH('Система "Стандарт"'!I$15&amp;'Система "Стандарт"'!$B30,Профильные_системы[Название]&amp;Профильные_системы[цвет],0)),IF($D$12=$W$3,INDEX(Таблица2["0" НДС],MATCH('Система "Стандарт"'!I$15&amp;'Система "Стандарт"'!$B30,Профильные_системы[Название]&amp;Профильные_системы[цвет],0)),0)))</f>
        <v>3228.4</v>
      </c>
      <c r="J30" s="204"/>
      <c r="K30" s="241">
        <f t="array" ref="K30">IF($D$12=$W$2,INDEX(Таблица2[без НДС],MATCH('Система "Стандарт"'!K$15&amp;'Система "Стандарт"'!$B30,Профильные_системы[Название]&amp;Профильные_системы[цвет],0)),IF($D$12=$W$1,INDEX(Таблица2[НДС],MATCH('Система "Стандарт"'!K$15&amp;'Система "Стандарт"'!$B30,Профильные_системы[Название]&amp;Профильные_системы[цвет],0)),IF($D$12=$W$3,INDEX(Таблица2["0" НДС],MATCH('Система "Стандарт"'!K$15&amp;'Система "Стандарт"'!$B30,Профильные_системы[Название]&amp;Профильные_системы[цвет],0)),0)))</f>
        <v>7176.7</v>
      </c>
      <c r="L30" s="241">
        <f t="array" ref="L30">IF($D$12=$W$2,INDEX(Таблица2[без НДС],MATCH('Система "Стандарт"'!L$15&amp;'Система "Стандарт"'!$B30,Профильные_системы[Название]&amp;Профильные_системы[цвет],0)),IF($D$12=$W$1,INDEX(Таблица2[НДС],MATCH('Система "Стандарт"'!L$15&amp;'Система "Стандарт"'!$B30,Профильные_системы[Название]&amp;Профильные_системы[цвет],0)),IF($D$12=$W$3,INDEX(Таблица2["0" НДС],MATCH('Система "Стандарт"'!L$15&amp;'Система "Стандарт"'!$B30,Профильные_системы[Название]&amp;Профильные_системы[цвет],0)),0)))</f>
        <v>2629.08</v>
      </c>
      <c r="M30" s="241">
        <f t="array" ref="M30">IF($D$12=$W$2,INDEX(Таблица2[без НДС],MATCH('Система "Стандарт"'!M$15&amp;'Система "Стандарт"'!$B30,Профильные_системы[Название]&amp;Профильные_системы[цвет],0)),IF($D$12=$W$1,INDEX(Таблица2[НДС],MATCH('Система "Стандарт"'!M$15&amp;'Система "Стандарт"'!$B30,Профильные_системы[Название]&amp;Профильные_системы[цвет],0)),IF($D$12=$W$3,INDEX(Таблица2["0" НДС],MATCH('Система "Стандарт"'!M$15&amp;'Система "Стандарт"'!$B30,Профильные_системы[Название]&amp;Профильные_системы[цвет],0)),0)))</f>
        <v>1597.37</v>
      </c>
      <c r="N30" s="241">
        <f t="array" ref="N30">IF($D$12=$W$2,INDEX(Таблица2[без НДС],MATCH('Система "Стандарт"'!N$15&amp;'Система "Стандарт"'!$B30,Профильные_системы[Название]&amp;Профильные_системы[цвет],0)),IF($D$12=$W$1,INDEX(Таблица2[НДС],MATCH('Система "Стандарт"'!N$15&amp;'Система "Стандарт"'!$B30,Профильные_системы[Название]&amp;Профильные_системы[цвет],0)),IF($D$12=$W$3,INDEX(Таблица2["0" НДС],MATCH('Система "Стандарт"'!N$15&amp;'Система "Стандарт"'!$B30,Профильные_системы[Название]&amp;Профильные_системы[цвет],0)),0)))</f>
        <v>3228.4</v>
      </c>
      <c r="O30" s="202"/>
    </row>
    <row r="31" spans="1:15" s="15" customFormat="1" ht="15" customHeight="1" x14ac:dyDescent="0.25">
      <c r="A31" s="202"/>
      <c r="B31" s="14" t="s">
        <v>19</v>
      </c>
      <c r="C31" s="241">
        <f t="array" ref="C31">IF($D$12=$W$2,INDEX(Таблица2[без НДС],MATCH('Система "Стандарт"'!C$15&amp;'Система "Стандарт"'!$B31,Профильные_системы[Название]&amp;Профильные_системы[цвет],0)),IF($D$12=$W$1,INDEX(Таблица2[НДС],MATCH('Система "Стандарт"'!C$15&amp;'Система "Стандарт"'!$B31,Профильные_системы[Название]&amp;Профильные_системы[цвет],0)),IF($D$12=$W$3,INDEX(Таблица2["0" НДС],MATCH('Система "Стандарт"'!C$15&amp;'Система "Стандарт"'!$B31,Профильные_системы[Название]&amp;Профильные_системы[цвет],0)),0)))</f>
        <v>6994.45</v>
      </c>
      <c r="D31" s="241">
        <f t="array" ref="D31">IF($D$12=$W$2,INDEX(Таблица2[без НДС],MATCH('Система "Стандарт"'!D$15&amp;'Система "Стандарт"'!$B31,Профильные_системы[Название]&amp;Профильные_системы[цвет],0)),IF($D$12=$W$1,INDEX(Таблица2[НДС],MATCH('Система "Стандарт"'!D$15&amp;'Система "Стандарт"'!$B31,Профильные_системы[Название]&amp;Профильные_системы[цвет],0)),IF($D$12=$W$3,INDEX(Таблица2["0" НДС],MATCH('Система "Стандарт"'!D$15&amp;'Система "Стандарт"'!$B31,Профильные_системы[Название]&amp;Профильные_системы[цвет],0)),0)))</f>
        <v>3625.39</v>
      </c>
      <c r="E31" s="16"/>
      <c r="F31" s="16"/>
      <c r="G31" s="16"/>
      <c r="H31" s="241">
        <f t="array" ref="H31">IF($D$12=$W$2,INDEX(Таблица2[без НДС],MATCH('Система "Стандарт"'!H$15&amp;'Система "Стандарт"'!$B31,Профильные_системы[Название]&amp;Профильные_системы[цвет],0)),IF($D$12=$W$1,INDEX(Таблица2[НДС],MATCH('Система "Стандарт"'!H$15&amp;'Система "Стандарт"'!$B31,Профильные_системы[Название]&amp;Профильные_системы[цвет],0)),IF($D$12=$W$3,INDEX(Таблица2["0" НДС],MATCH('Система "Стандарт"'!H$15&amp;'Система "Стандарт"'!$B31,Профильные_системы[Название]&amp;Профильные_системы[цвет],0)),0)))</f>
        <v>3295.8</v>
      </c>
      <c r="I31" s="572">
        <f t="array" ref="I31">IF($D$12=$W$2,INDEX(Таблица2[без НДС],MATCH('Система "Стандарт"'!I$15&amp;'Система "Стандарт"'!$B31,Профильные_системы[Название]&amp;Профильные_системы[цвет],0)),IF($D$12=$W$1,INDEX(Таблица2[НДС],MATCH('Система "Стандарт"'!I$15&amp;'Система "Стандарт"'!$B31,Профильные_системы[Название]&amp;Профильные_системы[цвет],0)),IF($D$12=$W$3,INDEX(Таблица2["0" НДС],MATCH('Система "Стандарт"'!I$15&amp;'Система "Стандарт"'!$B31,Профильные_системы[Название]&amp;Профильные_системы[цвет],0)),0)))</f>
        <v>3228.4</v>
      </c>
      <c r="J31" s="204"/>
      <c r="K31" s="241">
        <f t="array" ref="K31">IF($D$12=$W$2,INDEX(Таблица2[без НДС],MATCH('Система "Стандарт"'!K$15&amp;'Система "Стандарт"'!$B31,Профильные_системы[Название]&amp;Профильные_системы[цвет],0)),IF($D$12=$W$1,INDEX(Таблица2[НДС],MATCH('Система "Стандарт"'!K$15&amp;'Система "Стандарт"'!$B31,Профильные_системы[Название]&amp;Профильные_системы[цвет],0)),IF($D$12=$W$3,INDEX(Таблица2["0" НДС],MATCH('Система "Стандарт"'!K$15&amp;'Система "Стандарт"'!$B31,Профильные_системы[Название]&amp;Профильные_системы[цвет],0)),0)))</f>
        <v>7176.7</v>
      </c>
      <c r="L31" s="241">
        <f t="array" ref="L31">IF($D$12=$W$2,INDEX(Таблица2[без НДС],MATCH('Система "Стандарт"'!L$15&amp;'Система "Стандарт"'!$B31,Профильные_системы[Название]&amp;Профильные_системы[цвет],0)),IF($D$12=$W$1,INDEX(Таблица2[НДС],MATCH('Система "Стандарт"'!L$15&amp;'Система "Стандарт"'!$B31,Профильные_системы[Название]&amp;Профильные_системы[цвет],0)),IF($D$12=$W$3,INDEX(Таблица2["0" НДС],MATCH('Система "Стандарт"'!L$15&amp;'Система "Стандарт"'!$B31,Профильные_системы[Название]&amp;Профильные_системы[цвет],0)),0)))</f>
        <v>2629.08</v>
      </c>
      <c r="M31" s="241">
        <f t="array" ref="M31">IF($D$12=$W$2,INDEX(Таблица2[без НДС],MATCH('Система "Стандарт"'!M$15&amp;'Система "Стандарт"'!$B31,Профильные_системы[Название]&amp;Профильные_системы[цвет],0)),IF($D$12=$W$1,INDEX(Таблица2[НДС],MATCH('Система "Стандарт"'!M$15&amp;'Система "Стандарт"'!$B31,Профильные_системы[Название]&amp;Профильные_системы[цвет],0)),IF($D$12=$W$3,INDEX(Таблица2["0" НДС],MATCH('Система "Стандарт"'!M$15&amp;'Система "Стандарт"'!$B31,Профильные_системы[Название]&amp;Профильные_системы[цвет],0)),0)))</f>
        <v>1597.37</v>
      </c>
      <c r="N31" s="241">
        <f t="array" ref="N31">IF($D$12=$W$2,INDEX(Таблица2[без НДС],MATCH('Система "Стандарт"'!N$15&amp;'Система "Стандарт"'!$B31,Профильные_системы[Название]&amp;Профильные_системы[цвет],0)),IF($D$12=$W$1,INDEX(Таблица2[НДС],MATCH('Система "Стандарт"'!N$15&amp;'Система "Стандарт"'!$B31,Профильные_системы[Название]&amp;Профильные_системы[цвет],0)),IF($D$12=$W$3,INDEX(Таблица2["0" НДС],MATCH('Система "Стандарт"'!N$15&amp;'Система "Стандарт"'!$B31,Профильные_системы[Название]&amp;Профильные_системы[цвет],0)),0)))</f>
        <v>3228.4</v>
      </c>
      <c r="O31" s="202"/>
    </row>
    <row r="32" spans="1:15" s="15" customFormat="1" ht="15" customHeight="1" x14ac:dyDescent="0.25">
      <c r="A32" s="202"/>
      <c r="B32" s="14" t="s">
        <v>40</v>
      </c>
      <c r="C32" s="204"/>
      <c r="D32" s="241">
        <f t="array" ref="D32">IF($D$12=$W$2,INDEX(Таблица2[без НДС],MATCH('Система "Стандарт"'!D$15&amp;'Система "Стандарт"'!$B32,Профильные_системы[Название]&amp;Профильные_системы[цвет],0)),IF($D$12=$W$1,INDEX(Таблица2[НДС],MATCH('Система "Стандарт"'!D$15&amp;'Система "Стандарт"'!$B32,Профильные_системы[Название]&amp;Профильные_системы[цвет],0)),IF($D$12=$W$3,INDEX(Таблица2["0" НДС],MATCH('Система "Стандарт"'!D$15&amp;'Система "Стандарт"'!$B32,Профильные_системы[Название]&amp;Профильные_системы[цвет],0)),0)))</f>
        <v>3625.39</v>
      </c>
      <c r="E32" s="16"/>
      <c r="F32" s="16"/>
      <c r="G32" s="16"/>
      <c r="H32" s="241">
        <f t="array" ref="H32">IF($D$12=$W$2,INDEX(Таблица2[без НДС],MATCH('Система "Стандарт"'!H$15&amp;'Система "Стандарт"'!$B32,Профильные_системы[Название]&amp;Профильные_системы[цвет],0)),IF($D$12=$W$1,INDEX(Таблица2[НДС],MATCH('Система "Стандарт"'!H$15&amp;'Система "Стандарт"'!$B32,Профильные_системы[Название]&amp;Профильные_системы[цвет],0)),IF($D$12=$W$3,INDEX(Таблица2["0" НДС],MATCH('Система "Стандарт"'!H$15&amp;'Система "Стандарт"'!$B32,Профильные_системы[Название]&amp;Профильные_системы[цвет],0)),0)))</f>
        <v>3295.8</v>
      </c>
      <c r="I32" s="572">
        <f t="array" ref="I32">IF($D$12=$W$2,INDEX(Таблица2[без НДС],MATCH('Система "Стандарт"'!I$15&amp;'Система "Стандарт"'!$B32,Профильные_системы[Название]&amp;Профильные_системы[цвет],0)),IF($D$12=$W$1,INDEX(Таблица2[НДС],MATCH('Система "Стандарт"'!I$15&amp;'Система "Стандарт"'!$B32,Профильные_системы[Название]&amp;Профильные_системы[цвет],0)),IF($D$12=$W$3,INDEX(Таблица2["0" НДС],MATCH('Система "Стандарт"'!I$15&amp;'Система "Стандарт"'!$B32,Профильные_системы[Название]&amp;Профильные_системы[цвет],0)),0)))</f>
        <v>3228.4</v>
      </c>
      <c r="J32" s="204"/>
      <c r="K32" s="241">
        <f t="array" ref="K32">IF($D$12=$W$2,INDEX(Таблица2[без НДС],MATCH('Система "Стандарт"'!K$15&amp;'Система "Стандарт"'!$B32,Профильные_системы[Название]&amp;Профильные_системы[цвет],0)),IF($D$12=$W$1,INDEX(Таблица2[НДС],MATCH('Система "Стандарт"'!K$15&amp;'Система "Стандарт"'!$B32,Профильные_системы[Название]&amp;Профильные_системы[цвет],0)),IF($D$12=$W$3,INDEX(Таблица2["0" НДС],MATCH('Система "Стандарт"'!K$15&amp;'Система "Стандарт"'!$B32,Профильные_системы[Название]&amp;Профильные_системы[цвет],0)),0)))</f>
        <v>7176.7</v>
      </c>
      <c r="L32" s="241">
        <f t="array" ref="L32">IF($D$12=$W$2,INDEX(Таблица2[без НДС],MATCH('Система "Стандарт"'!L$15&amp;'Система "Стандарт"'!$B32,Профильные_системы[Название]&amp;Профильные_системы[цвет],0)),IF($D$12=$W$1,INDEX(Таблица2[НДС],MATCH('Система "Стандарт"'!L$15&amp;'Система "Стандарт"'!$B32,Профильные_системы[Название]&amp;Профильные_системы[цвет],0)),IF($D$12=$W$3,INDEX(Таблица2["0" НДС],MATCH('Система "Стандарт"'!L$15&amp;'Система "Стандарт"'!$B32,Профильные_системы[Название]&amp;Профильные_системы[цвет],0)),0)))</f>
        <v>2629.08</v>
      </c>
      <c r="M32" s="241">
        <f t="array" ref="M32">IF($D$12=$W$2,INDEX(Таблица2[без НДС],MATCH('Система "Стандарт"'!M$15&amp;'Система "Стандарт"'!$B32,Профильные_системы[Название]&amp;Профильные_системы[цвет],0)),IF($D$12=$W$1,INDEX(Таблица2[НДС],MATCH('Система "Стандарт"'!M$15&amp;'Система "Стандарт"'!$B32,Профильные_системы[Название]&amp;Профильные_системы[цвет],0)),IF($D$12=$W$3,INDEX(Таблица2["0" НДС],MATCH('Система "Стандарт"'!M$15&amp;'Система "Стандарт"'!$B32,Профильные_системы[Название]&amp;Профильные_системы[цвет],0)),0)))</f>
        <v>1597.37</v>
      </c>
      <c r="N32" s="241">
        <f t="array" ref="N32">IF($D$12=$W$2,INDEX(Таблица2[без НДС],MATCH('Система "Стандарт"'!N$15&amp;'Система "Стандарт"'!$B32,Профильные_системы[Название]&amp;Профильные_системы[цвет],0)),IF($D$12=$W$1,INDEX(Таблица2[НДС],MATCH('Система "Стандарт"'!N$15&amp;'Система "Стандарт"'!$B32,Профильные_системы[Название]&amp;Профильные_системы[цвет],0)),IF($D$12=$W$3,INDEX(Таблица2["0" НДС],MATCH('Система "Стандарт"'!N$15&amp;'Система "Стандарт"'!$B32,Профильные_системы[Название]&amp;Профильные_системы[цвет],0)),0)))</f>
        <v>3228.4</v>
      </c>
      <c r="O32" s="202"/>
    </row>
    <row r="33" spans="1:15" s="15" customFormat="1" ht="15" customHeight="1" x14ac:dyDescent="0.25">
      <c r="A33" s="202"/>
      <c r="B33" s="14" t="s">
        <v>20</v>
      </c>
      <c r="C33" s="265">
        <f t="array" ref="C33">IF($D$12=$W$2,INDEX(Таблица2[без НДС],MATCH('Система "Стандарт"'!C$15&amp;'Система "Стандарт"'!$B33,Профильные_системы[Название]&amp;Профильные_системы[цвет],0)),IF($D$12=$W$1,INDEX(Таблица2[НДС],MATCH('Система "Стандарт"'!C$15&amp;'Система "Стандарт"'!$B33,Профильные_системы[Название]&amp;Профильные_системы[цвет],0)),IF($D$12=$W$3,INDEX(Таблица2["0" НДС],MATCH('Система "Стандарт"'!C$15&amp;'Система "Стандарт"'!$B33,Профильные_системы[Название]&amp;Профильные_системы[цвет],0)),0)))</f>
        <v>6295.01</v>
      </c>
      <c r="D33" s="241">
        <f t="array" ref="D33">IF($D$12=$W$2,INDEX(Таблица2[без НДС],MATCH('Система "Стандарт"'!D$15&amp;'Система "Стандарт"'!$B33,Профильные_системы[Название]&amp;Профильные_системы[цвет],0)),IF($D$12=$W$1,INDEX(Таблица2[НДС],MATCH('Система "Стандарт"'!D$15&amp;'Система "Стандарт"'!$B33,Профильные_системы[Название]&amp;Профильные_системы[цвет],0)),IF($D$12=$W$3,INDEX(Таблица2["0" НДС],MATCH('Система "Стандарт"'!D$15&amp;'Система "Стандарт"'!$B33,Профильные_системы[Название]&amp;Профильные_системы[цвет],0)),0)))</f>
        <v>3625.39</v>
      </c>
      <c r="E33" s="16"/>
      <c r="F33" s="16"/>
      <c r="G33" s="16"/>
      <c r="H33" s="241">
        <f t="array" ref="H33">IF($D$12=$W$2,INDEX(Таблица2[без НДС],MATCH('Система "Стандарт"'!H$15&amp;'Система "Стандарт"'!$B33,Профильные_системы[Название]&amp;Профильные_системы[цвет],0)),IF($D$12=$W$1,INDEX(Таблица2[НДС],MATCH('Система "Стандарт"'!H$15&amp;'Система "Стандарт"'!$B33,Профильные_системы[Название]&amp;Профильные_системы[цвет],0)),IF($D$12=$W$3,INDEX(Таблица2["0" НДС],MATCH('Система "Стандарт"'!H$15&amp;'Система "Стандарт"'!$B33,Профильные_системы[Название]&amp;Профильные_системы[цвет],0)),0)))</f>
        <v>3295.8</v>
      </c>
      <c r="I33" s="572">
        <f t="array" ref="I33">IF($D$12=$W$2,INDEX(Таблица2[без НДС],MATCH('Система "Стандарт"'!I$15&amp;'Система "Стандарт"'!$B33,Профильные_системы[Название]&amp;Профильные_системы[цвет],0)),IF($D$12=$W$1,INDEX(Таблица2[НДС],MATCH('Система "Стандарт"'!I$15&amp;'Система "Стандарт"'!$B33,Профильные_системы[Название]&amp;Профильные_системы[цвет],0)),IF($D$12=$W$3,INDEX(Таблица2["0" НДС],MATCH('Система "Стандарт"'!I$15&amp;'Система "Стандарт"'!$B33,Профильные_системы[Название]&amp;Профильные_системы[цвет],0)),0)))</f>
        <v>3228.4</v>
      </c>
      <c r="J33" s="204"/>
      <c r="K33" s="241">
        <f t="array" ref="K33">IF($D$12=$W$2,INDEX(Таблица2[без НДС],MATCH('Система "Стандарт"'!K$15&amp;'Система "Стандарт"'!$B33,Профильные_системы[Название]&amp;Профильные_системы[цвет],0)),IF($D$12=$W$1,INDEX(Таблица2[НДС],MATCH('Система "Стандарт"'!K$15&amp;'Система "Стандарт"'!$B33,Профильные_системы[Название]&amp;Профильные_системы[цвет],0)),IF($D$12=$W$3,INDEX(Таблица2["0" НДС],MATCH('Система "Стандарт"'!K$15&amp;'Система "Стандарт"'!$B33,Профильные_системы[Название]&amp;Профильные_системы[цвет],0)),0)))</f>
        <v>7176.7</v>
      </c>
      <c r="L33" s="241">
        <f t="array" ref="L33">IF($D$12=$W$2,INDEX(Таблица2[без НДС],MATCH('Система "Стандарт"'!L$15&amp;'Система "Стандарт"'!$B33,Профильные_системы[Название]&amp;Профильные_системы[цвет],0)),IF($D$12=$W$1,INDEX(Таблица2[НДС],MATCH('Система "Стандарт"'!L$15&amp;'Система "Стандарт"'!$B33,Профильные_системы[Название]&amp;Профильные_системы[цвет],0)),IF($D$12=$W$3,INDEX(Таблица2["0" НДС],MATCH('Система "Стандарт"'!L$15&amp;'Система "Стандарт"'!$B33,Профильные_системы[Название]&amp;Профильные_системы[цвет],0)),0)))</f>
        <v>2629.08</v>
      </c>
      <c r="M33" s="241">
        <f t="array" ref="M33">IF($D$12=$W$2,INDEX(Таблица2[без НДС],MATCH('Система "Стандарт"'!M$15&amp;'Система "Стандарт"'!$B33,Профильные_системы[Название]&amp;Профильные_системы[цвет],0)),IF($D$12=$W$1,INDEX(Таблица2[НДС],MATCH('Система "Стандарт"'!M$15&amp;'Система "Стандарт"'!$B33,Профильные_системы[Название]&amp;Профильные_системы[цвет],0)),IF($D$12=$W$3,INDEX(Таблица2["0" НДС],MATCH('Система "Стандарт"'!M$15&amp;'Система "Стандарт"'!$B33,Профильные_системы[Название]&amp;Профильные_системы[цвет],0)),0)))</f>
        <v>1597.37</v>
      </c>
      <c r="N33" s="241">
        <f t="array" ref="N33">IF($D$12=$W$2,INDEX(Таблица2[без НДС],MATCH('Система "Стандарт"'!N$15&amp;'Система "Стандарт"'!$B33,Профильные_системы[Название]&amp;Профильные_системы[цвет],0)),IF($D$12=$W$1,INDEX(Таблица2[НДС],MATCH('Система "Стандарт"'!N$15&amp;'Система "Стандарт"'!$B33,Профильные_системы[Название]&amp;Профильные_системы[цвет],0)),IF($D$12=$W$3,INDEX(Таблица2["0" НДС],MATCH('Система "Стандарт"'!N$15&amp;'Система "Стандарт"'!$B33,Профильные_системы[Название]&amp;Профильные_системы[цвет],0)),0)))</f>
        <v>3228.4</v>
      </c>
      <c r="O33" s="202"/>
    </row>
    <row r="34" spans="1:15" s="15" customFormat="1" ht="15" customHeight="1" x14ac:dyDescent="0.25">
      <c r="A34" s="202"/>
      <c r="B34" s="14" t="s">
        <v>22</v>
      </c>
      <c r="C34" s="265">
        <f t="array" ref="C34">IF($D$12=$W$2,INDEX(Таблица2[без НДС],MATCH('Система "Стандарт"'!C$15&amp;'Система "Стандарт"'!$B34,Профильные_системы[Название]&amp;Профильные_системы[цвет],0)),IF($D$12=$W$1,INDEX(Таблица2[НДС],MATCH('Система "Стандарт"'!C$15&amp;'Система "Стандарт"'!$B34,Профильные_системы[Название]&amp;Профильные_системы[цвет],0)),IF($D$12=$W$3,INDEX(Таблица2["0" НДС],MATCH('Система "Стандарт"'!C$15&amp;'Система "Стандарт"'!$B34,Профильные_системы[Название]&amp;Профильные_системы[цвет],0)),0)))</f>
        <v>6295.01</v>
      </c>
      <c r="D34" s="241">
        <f t="array" ref="D34">IF($D$12=$W$2,INDEX(Таблица2[без НДС],MATCH('Система "Стандарт"'!D$15&amp;'Система "Стандарт"'!$B34,Профильные_системы[Название]&amp;Профильные_системы[цвет],0)),IF($D$12=$W$1,INDEX(Таблица2[НДС],MATCH('Система "Стандарт"'!D$15&amp;'Система "Стандарт"'!$B34,Профильные_системы[Название]&amp;Профильные_системы[цвет],0)),IF($D$12=$W$3,INDEX(Таблица2["0" НДС],MATCH('Система "Стандарт"'!D$15&amp;'Система "Стандарт"'!$B34,Профильные_системы[Название]&amp;Профильные_системы[цвет],0)),0)))</f>
        <v>3625.39</v>
      </c>
      <c r="E34" s="16"/>
      <c r="F34" s="16"/>
      <c r="G34" s="16"/>
      <c r="H34" s="241">
        <f t="array" ref="H34">IF($D$12=$W$2,INDEX(Таблица2[без НДС],MATCH('Система "Стандарт"'!H$15&amp;'Система "Стандарт"'!$B34,Профильные_системы[Название]&amp;Профильные_системы[цвет],0)),IF($D$12=$W$1,INDEX(Таблица2[НДС],MATCH('Система "Стандарт"'!H$15&amp;'Система "Стандарт"'!$B34,Профильные_системы[Название]&amp;Профильные_системы[цвет],0)),IF($D$12=$W$3,INDEX(Таблица2["0" НДС],MATCH('Система "Стандарт"'!H$15&amp;'Система "Стандарт"'!$B34,Профильные_системы[Название]&amp;Профильные_системы[цвет],0)),0)))</f>
        <v>3295.8</v>
      </c>
      <c r="I34" s="572">
        <f t="array" ref="I34">IF($D$12=$W$2,INDEX(Таблица2[без НДС],MATCH('Система "Стандарт"'!I$15&amp;'Система "Стандарт"'!$B34,Профильные_системы[Название]&amp;Профильные_системы[цвет],0)),IF($D$12=$W$1,INDEX(Таблица2[НДС],MATCH('Система "Стандарт"'!I$15&amp;'Система "Стандарт"'!$B34,Профильные_системы[Название]&amp;Профильные_системы[цвет],0)),IF($D$12=$W$3,INDEX(Таблица2["0" НДС],MATCH('Система "Стандарт"'!I$15&amp;'Система "Стандарт"'!$B34,Профильные_системы[Название]&amp;Профильные_системы[цвет],0)),0)))</f>
        <v>3228.4</v>
      </c>
      <c r="J34" s="204"/>
      <c r="K34" s="241">
        <f t="array" ref="K34">IF($D$12=$W$2,INDEX(Таблица2[без НДС],MATCH('Система "Стандарт"'!K$15&amp;'Система "Стандарт"'!$B34,Профильные_системы[Название]&amp;Профильные_системы[цвет],0)),IF($D$12=$W$1,INDEX(Таблица2[НДС],MATCH('Система "Стандарт"'!K$15&amp;'Система "Стандарт"'!$B34,Профильные_системы[Название]&amp;Профильные_системы[цвет],0)),IF($D$12=$W$3,INDEX(Таблица2["0" НДС],MATCH('Система "Стандарт"'!K$15&amp;'Система "Стандарт"'!$B34,Профильные_системы[Название]&amp;Профильные_системы[цвет],0)),0)))</f>
        <v>7176.7</v>
      </c>
      <c r="L34" s="241">
        <f t="array" ref="L34">IF($D$12=$W$2,INDEX(Таблица2[без НДС],MATCH('Система "Стандарт"'!L$15&amp;'Система "Стандарт"'!$B34,Профильные_системы[Название]&amp;Профильные_системы[цвет],0)),IF($D$12=$W$1,INDEX(Таблица2[НДС],MATCH('Система "Стандарт"'!L$15&amp;'Система "Стандарт"'!$B34,Профильные_системы[Название]&amp;Профильные_системы[цвет],0)),IF($D$12=$W$3,INDEX(Таблица2["0" НДС],MATCH('Система "Стандарт"'!L$15&amp;'Система "Стандарт"'!$B34,Профильные_системы[Название]&amp;Профильные_системы[цвет],0)),0)))</f>
        <v>2629.08</v>
      </c>
      <c r="M34" s="241">
        <f t="array" ref="M34">IF($D$12=$W$2,INDEX(Таблица2[без НДС],MATCH('Система "Стандарт"'!M$15&amp;'Система "Стандарт"'!$B34,Профильные_системы[Название]&amp;Профильные_системы[цвет],0)),IF($D$12=$W$1,INDEX(Таблица2[НДС],MATCH('Система "Стандарт"'!M$15&amp;'Система "Стандарт"'!$B34,Профильные_системы[Название]&amp;Профильные_системы[цвет],0)),IF($D$12=$W$3,INDEX(Таблица2["0" НДС],MATCH('Система "Стандарт"'!M$15&amp;'Система "Стандарт"'!$B34,Профильные_системы[Название]&amp;Профильные_системы[цвет],0)),0)))</f>
        <v>1597.37</v>
      </c>
      <c r="N34" s="241">
        <f t="array" ref="N34">IF($D$12=$W$2,INDEX(Таблица2[без НДС],MATCH('Система "Стандарт"'!N$15&amp;'Система "Стандарт"'!$B34,Профильные_системы[Название]&amp;Профильные_системы[цвет],0)),IF($D$12=$W$1,INDEX(Таблица2[НДС],MATCH('Система "Стандарт"'!N$15&amp;'Система "Стандарт"'!$B34,Профильные_системы[Название]&amp;Профильные_системы[цвет],0)),IF($D$12=$W$3,INDEX(Таблица2["0" НДС],MATCH('Система "Стандарт"'!N$15&amp;'Система "Стандарт"'!$B34,Профильные_системы[Название]&amp;Профильные_системы[цвет],0)),0)))</f>
        <v>3228.4</v>
      </c>
      <c r="O34" s="202"/>
    </row>
    <row r="35" spans="1:15" s="15" customFormat="1" ht="15" customHeight="1" x14ac:dyDescent="0.25">
      <c r="A35" s="202"/>
      <c r="B35" s="14" t="s">
        <v>25</v>
      </c>
      <c r="C35" s="241">
        <f t="array" ref="C35">IF($D$12=$W$2,INDEX(Таблица2[без НДС],MATCH('Система "Стандарт"'!C$15&amp;'Система "Стандарт"'!$B35,Профильные_системы[Название]&amp;Профильные_системы[цвет],0)),IF($D$12=$W$1,INDEX(Таблица2[НДС],MATCH('Система "Стандарт"'!C$15&amp;'Система "Стандарт"'!$B35,Профильные_системы[Название]&amp;Профильные_системы[цвет],0)),IF($D$12=$W$3,INDEX(Таблица2["0" НДС],MATCH('Система "Стандарт"'!C$15&amp;'Система "Стандарт"'!$B35,Профильные_системы[Название]&amp;Профильные_системы[цвет],0)),0)))</f>
        <v>6994.45</v>
      </c>
      <c r="D35" s="241">
        <f t="array" ref="D35">IF($D$12=$W$2,INDEX(Таблица2[без НДС],MATCH('Система "Стандарт"'!D$15&amp;'Система "Стандарт"'!$B35,Профильные_системы[Название]&amp;Профильные_системы[цвет],0)),IF($D$12=$W$1,INDEX(Таблица2[НДС],MATCH('Система "Стандарт"'!D$15&amp;'Система "Стандарт"'!$B35,Профильные_системы[Название]&amp;Профильные_системы[цвет],0)),IF($D$12=$W$3,INDEX(Таблица2["0" НДС],MATCH('Система "Стандарт"'!D$15&amp;'Система "Стандарт"'!$B35,Профильные_системы[Название]&amp;Профильные_системы[цвет],0)),0)))</f>
        <v>3625.39</v>
      </c>
      <c r="E35" s="16"/>
      <c r="F35" s="16"/>
      <c r="G35" s="16"/>
      <c r="H35" s="241">
        <f t="array" ref="H35">IF($D$12=$W$2,INDEX(Таблица2[без НДС],MATCH('Система "Стандарт"'!H$15&amp;'Система "Стандарт"'!$B35,Профильные_системы[Название]&amp;Профильные_системы[цвет],0)),IF($D$12=$W$1,INDEX(Таблица2[НДС],MATCH('Система "Стандарт"'!H$15&amp;'Система "Стандарт"'!$B35,Профильные_системы[Название]&amp;Профильные_системы[цвет],0)),IF($D$12=$W$3,INDEX(Таблица2["0" НДС],MATCH('Система "Стандарт"'!H$15&amp;'Система "Стандарт"'!$B35,Профильные_системы[Название]&amp;Профильные_системы[цвет],0)),0)))</f>
        <v>3295.8</v>
      </c>
      <c r="I35" s="572">
        <f t="array" ref="I35">IF($D$12=$W$2,INDEX(Таблица2[без НДС],MATCH('Система "Стандарт"'!I$15&amp;'Система "Стандарт"'!$B35,Профильные_системы[Название]&amp;Профильные_системы[цвет],0)),IF($D$12=$W$1,INDEX(Таблица2[НДС],MATCH('Система "Стандарт"'!I$15&amp;'Система "Стандарт"'!$B35,Профильные_системы[Название]&amp;Профильные_системы[цвет],0)),IF($D$12=$W$3,INDEX(Таблица2["0" НДС],MATCH('Система "Стандарт"'!I$15&amp;'Система "Стандарт"'!$B35,Профильные_системы[Название]&amp;Профильные_системы[цвет],0)),0)))</f>
        <v>3228.4</v>
      </c>
      <c r="J35" s="204"/>
      <c r="K35" s="241">
        <f t="array" ref="K35">IF($D$12=$W$2,INDEX(Таблица2[без НДС],MATCH('Система "Стандарт"'!K$15&amp;'Система "Стандарт"'!$B35,Профильные_системы[Название]&amp;Профильные_системы[цвет],0)),IF($D$12=$W$1,INDEX(Таблица2[НДС],MATCH('Система "Стандарт"'!K$15&amp;'Система "Стандарт"'!$B35,Профильные_системы[Название]&amp;Профильные_системы[цвет],0)),IF($D$12=$W$3,INDEX(Таблица2["0" НДС],MATCH('Система "Стандарт"'!K$15&amp;'Система "Стандарт"'!$B35,Профильные_системы[Название]&amp;Профильные_системы[цвет],0)),0)))</f>
        <v>7176.7</v>
      </c>
      <c r="L35" s="241">
        <f t="array" ref="L35">IF($D$12=$W$2,INDEX(Таблица2[без НДС],MATCH('Система "Стандарт"'!L$15&amp;'Система "Стандарт"'!$B35,Профильные_системы[Название]&amp;Профильные_системы[цвет],0)),IF($D$12=$W$1,INDEX(Таблица2[НДС],MATCH('Система "Стандарт"'!L$15&amp;'Система "Стандарт"'!$B35,Профильные_системы[Название]&amp;Профильные_системы[цвет],0)),IF($D$12=$W$3,INDEX(Таблица2["0" НДС],MATCH('Система "Стандарт"'!L$15&amp;'Система "Стандарт"'!$B35,Профильные_системы[Название]&amp;Профильные_системы[цвет],0)),0)))</f>
        <v>2629.08</v>
      </c>
      <c r="M35" s="241">
        <f t="array" ref="M35">IF($D$12=$W$2,INDEX(Таблица2[без НДС],MATCH('Система "Стандарт"'!M$15&amp;'Система "Стандарт"'!$B35,Профильные_системы[Название]&amp;Профильные_системы[цвет],0)),IF($D$12=$W$1,INDEX(Таблица2[НДС],MATCH('Система "Стандарт"'!M$15&amp;'Система "Стандарт"'!$B35,Профильные_системы[Название]&amp;Профильные_системы[цвет],0)),IF($D$12=$W$3,INDEX(Таблица2["0" НДС],MATCH('Система "Стандарт"'!M$15&amp;'Система "Стандарт"'!$B35,Профильные_системы[Название]&amp;Профильные_системы[цвет],0)),0)))</f>
        <v>1437.63</v>
      </c>
      <c r="N35" s="241">
        <f t="array" ref="N35">IF($D$12=$W$2,INDEX(Таблица2[без НДС],MATCH('Система "Стандарт"'!N$15&amp;'Система "Стандарт"'!$B35,Профильные_системы[Название]&amp;Профильные_системы[цвет],0)),IF($D$12=$W$1,INDEX(Таблица2[НДС],MATCH('Система "Стандарт"'!N$15&amp;'Система "Стандарт"'!$B35,Профильные_системы[Название]&amp;Профильные_системы[цвет],0)),IF($D$12=$W$3,INDEX(Таблица2["0" НДС],MATCH('Система "Стандарт"'!N$15&amp;'Система "Стандарт"'!$B35,Профильные_системы[Название]&amp;Профильные_системы[цвет],0)),0)))</f>
        <v>3228.4</v>
      </c>
      <c r="O35" s="202"/>
    </row>
    <row r="36" spans="1:15" s="15" customFormat="1" ht="15" customHeight="1" x14ac:dyDescent="0.25">
      <c r="A36" s="202"/>
      <c r="B36" s="14" t="s">
        <v>18</v>
      </c>
      <c r="C36" s="241">
        <f t="array" ref="C36">IF($D$12=$W$2,INDEX(Таблица2[без НДС],MATCH('Система "Стандарт"'!C$15&amp;'Система "Стандарт"'!$B36,Профильные_системы[Название]&amp;Профильные_системы[цвет],0)),IF($D$12=$W$1,INDEX(Таблица2[НДС],MATCH('Система "Стандарт"'!C$15&amp;'Система "Стандарт"'!$B36,Профильные_системы[Название]&amp;Профильные_системы[цвет],0)),IF($D$12=$W$3,INDEX(Таблица2["0" НДС],MATCH('Система "Стандарт"'!C$15&amp;'Система "Стандарт"'!$B36,Профильные_системы[Название]&amp;Профильные_системы[цвет],0)),0)))</f>
        <v>6994.45</v>
      </c>
      <c r="D36" s="241">
        <f t="array" ref="D36">IF($D$12=$W$2,INDEX(Таблица2[без НДС],MATCH('Система "Стандарт"'!D$15&amp;'Система "Стандарт"'!$B36,Профильные_системы[Название]&amp;Профильные_системы[цвет],0)),IF($D$12=$W$1,INDEX(Таблица2[НДС],MATCH('Система "Стандарт"'!D$15&amp;'Система "Стандарт"'!$B36,Профильные_системы[Название]&amp;Профильные_системы[цвет],0)),IF($D$12=$W$3,INDEX(Таблица2["0" НДС],MATCH('Система "Стандарт"'!D$15&amp;'Система "Стандарт"'!$B36,Профильные_системы[Название]&amp;Профильные_системы[цвет],0)),0)))</f>
        <v>3625.39</v>
      </c>
      <c r="E36" s="16"/>
      <c r="F36" s="241">
        <f t="array" ref="F36">IF($D$12=$W$2,INDEX(Таблица2[без НДС],MATCH('Система "Стандарт"'!F$15&amp;'Система "Стандарт"'!$B36,Профильные_системы[Название]&amp;Профильные_системы[цвет],0)),IF($D$12=$W$1,INDEX(Таблица2[НДС],MATCH('Система "Стандарт"'!F$15&amp;'Система "Стандарт"'!$B36,Профильные_системы[Название]&amp;Профильные_системы[цвет],0)),IF($D$12=$W$3,INDEX(Таблица2["0" НДС],MATCH('Система "Стандарт"'!F$15&amp;'Система "Стандарт"'!$B36,Профильные_системы[Название]&amp;Профильные_системы[цвет],0)),0)))</f>
        <v>2438.94</v>
      </c>
      <c r="G36" s="16"/>
      <c r="H36" s="241">
        <f t="array" ref="H36">IF($D$12=$W$2,INDEX(Таблица2[без НДС],MATCH('Система "Стандарт"'!H$15&amp;'Система "Стандарт"'!$B36,Профильные_системы[Название]&amp;Профильные_системы[цвет],0)),IF($D$12=$W$1,INDEX(Таблица2[НДС],MATCH('Система "Стандарт"'!H$15&amp;'Система "Стандарт"'!$B36,Профильные_системы[Название]&amp;Профильные_системы[цвет],0)),IF($D$12=$W$3,INDEX(Таблица2["0" НДС],MATCH('Система "Стандарт"'!H$15&amp;'Система "Стандарт"'!$B36,Профильные_системы[Название]&amp;Профильные_системы[цвет],0)),0)))</f>
        <v>3295.8</v>
      </c>
      <c r="I36" s="572">
        <f t="array" ref="I36">IF($D$12=$W$2,INDEX(Таблица2[без НДС],MATCH('Система "Стандарт"'!I$15&amp;'Система "Стандарт"'!$B36,Профильные_системы[Название]&amp;Профильные_системы[цвет],0)),IF($D$12=$W$1,INDEX(Таблица2[НДС],MATCH('Система "Стандарт"'!I$15&amp;'Система "Стандарт"'!$B36,Профильные_системы[Название]&amp;Профильные_системы[цвет],0)),IF($D$12=$W$3,INDEX(Таблица2["0" НДС],MATCH('Система "Стандарт"'!I$15&amp;'Система "Стандарт"'!$B36,Профильные_системы[Название]&amp;Профильные_системы[цвет],0)),0)))</f>
        <v>3228.4</v>
      </c>
      <c r="J36" s="572">
        <f t="array" ref="J36">IF($D$12=$W$2,INDEX(Таблица2[без НДС],MATCH('Система "Стандарт"'!J$15&amp;'Система "Стандарт"'!$B36,Профильные_системы[Название]&amp;Профильные_системы[цвет],0)),IF($D$12=$W$1,INDEX(Таблица2[НДС],MATCH('Система "Стандарт"'!J$15&amp;'Система "Стандарт"'!$B36,Профильные_системы[Название]&amp;Профильные_системы[цвет],0)),IF($D$12=$W$3,INDEX(Таблица2["0" НДС],MATCH('Система "Стандарт"'!J$15&amp;'Система "Стандарт"'!$B36,Профильные_системы[Название]&amp;Профильные_системы[цвет],0)),0)))</f>
        <v>2195.0500000000002</v>
      </c>
      <c r="K36" s="241">
        <f t="array" ref="K36">IF($D$12=$W$2,INDEX(Таблица2[без НДС],MATCH('Система "Стандарт"'!K$15&amp;'Система "Стандарт"'!$B36,Профильные_системы[Название]&amp;Профильные_системы[цвет],0)),IF($D$12=$W$1,INDEX(Таблица2[НДС],MATCH('Система "Стандарт"'!K$15&amp;'Система "Стандарт"'!$B36,Профильные_системы[Название]&amp;Профильные_системы[цвет],0)),IF($D$12=$W$3,INDEX(Таблица2["0" НДС],MATCH('Система "Стандарт"'!K$15&amp;'Система "Стандарт"'!$B36,Профильные_системы[Название]&amp;Профильные_системы[цвет],0)),0)))</f>
        <v>7176.7</v>
      </c>
      <c r="L36" s="241">
        <f t="array" ref="L36">IF($D$12=$W$2,INDEX(Таблица2[без НДС],MATCH('Система "Стандарт"'!L$15&amp;'Система "Стандарт"'!$B36,Профильные_системы[Название]&amp;Профильные_системы[цвет],0)),IF($D$12=$W$1,INDEX(Таблица2[НДС],MATCH('Система "Стандарт"'!L$15&amp;'Система "Стандарт"'!$B36,Профильные_системы[Название]&amp;Профильные_системы[цвет],0)),IF($D$12=$W$3,INDEX(Таблица2["0" НДС],MATCH('Система "Стандарт"'!L$15&amp;'Система "Стандарт"'!$B36,Профильные_системы[Название]&amp;Профильные_системы[цвет],0)),0)))</f>
        <v>2629.08</v>
      </c>
      <c r="M36" s="241">
        <f t="array" ref="M36">IF($D$12=$W$2,INDEX(Таблица2[без НДС],MATCH('Система "Стандарт"'!M$15&amp;'Система "Стандарт"'!$B36,Профильные_системы[Название]&amp;Профильные_системы[цвет],0)),IF($D$12=$W$1,INDEX(Таблица2[НДС],MATCH('Система "Стандарт"'!M$15&amp;'Система "Стандарт"'!$B36,Профильные_системы[Название]&amp;Профильные_системы[цвет],0)),IF($D$12=$W$3,INDEX(Таблица2["0" НДС],MATCH('Система "Стандарт"'!M$15&amp;'Система "Стандарт"'!$B36,Профильные_системы[Название]&amp;Профильные_системы[цвет],0)),0)))</f>
        <v>1597.37</v>
      </c>
      <c r="N36" s="241">
        <f t="array" ref="N36">IF($D$12=$W$2,INDEX(Таблица2[без НДС],MATCH('Система "Стандарт"'!N$15&amp;'Система "Стандарт"'!$B36,Профильные_системы[Название]&amp;Профильные_системы[цвет],0)),IF($D$12=$W$1,INDEX(Таблица2[НДС],MATCH('Система "Стандарт"'!N$15&amp;'Система "Стандарт"'!$B36,Профильные_системы[Название]&amp;Профильные_системы[цвет],0)),IF($D$12=$W$3,INDEX(Таблица2["0" НДС],MATCH('Система "Стандарт"'!N$15&amp;'Система "Стандарт"'!$B36,Профильные_системы[Название]&amp;Профильные_системы[цвет],0)),0)))</f>
        <v>3228.4</v>
      </c>
      <c r="O36" s="202"/>
    </row>
    <row r="37" spans="1:15" s="15" customFormat="1" ht="15" customHeight="1" x14ac:dyDescent="0.25">
      <c r="A37" s="202"/>
      <c r="B37" s="14" t="s">
        <v>152</v>
      </c>
      <c r="C37" s="241">
        <f t="array" ref="C37">IF($D$12=$W$2,INDEX(Таблица2[без НДС],MATCH('Система "Стандарт"'!C$15&amp;'Система "Стандарт"'!$B37,Профильные_системы[Название]&amp;Профильные_системы[цвет],0)),IF($D$12=$W$1,INDEX(Таблица2[НДС],MATCH('Система "Стандарт"'!C$15&amp;'Система "Стандарт"'!$B37,Профильные_системы[Название]&amp;Профильные_системы[цвет],0)),IF($D$12=$W$3,INDEX(Таблица2["0" НДС],MATCH('Система "Стандарт"'!C$15&amp;'Система "Стандарт"'!$B37,Профильные_системы[Название]&amp;Профильные_системы[цвет],0)),0)))</f>
        <v>6994.45</v>
      </c>
      <c r="D37" s="241">
        <f t="array" ref="D37">IF($D$12=$W$2,INDEX(Таблица2[без НДС],MATCH('Система "Стандарт"'!D$15&amp;'Система "Стандарт"'!$B37,Профильные_системы[Название]&amp;Профильные_системы[цвет],0)),IF($D$12=$W$1,INDEX(Таблица2[НДС],MATCH('Система "Стандарт"'!D$15&amp;'Система "Стандарт"'!$B37,Профильные_системы[Название]&amp;Профильные_системы[цвет],0)),IF($D$12=$W$3,INDEX(Таблица2["0" НДС],MATCH('Система "Стандарт"'!D$15&amp;'Система "Стандарт"'!$B37,Профильные_системы[Название]&amp;Профильные_системы[цвет],0)),0)))</f>
        <v>3625.39</v>
      </c>
      <c r="E37" s="16"/>
      <c r="F37" s="241">
        <f t="array" ref="F37">IF($D$12=$W$2,INDEX(Таблица2[без НДС],MATCH('Система "Стандарт"'!F$15&amp;'Система "Стандарт"'!$B37,Профильные_системы[Название]&amp;Профильные_системы[цвет],0)),IF($D$12=$W$1,INDEX(Таблица2[НДС],MATCH('Система "Стандарт"'!F$15&amp;'Система "Стандарт"'!$B37,Профильные_системы[Название]&amp;Профильные_системы[цвет],0)),IF($D$12=$W$3,INDEX(Таблица2["0" НДС],MATCH('Система "Стандарт"'!F$15&amp;'Система "Стандарт"'!$B37,Профильные_системы[Название]&amp;Профильные_системы[цвет],0)),0)))</f>
        <v>2438.94</v>
      </c>
      <c r="G37" s="16"/>
      <c r="H37" s="241">
        <f t="array" ref="H37">IF($D$12=$W$2,INDEX(Таблица2[без НДС],MATCH('Система "Стандарт"'!H$15&amp;'Система "Стандарт"'!$B37,Профильные_системы[Название]&amp;Профильные_системы[цвет],0)),IF($D$12=$W$1,INDEX(Таблица2[НДС],MATCH('Система "Стандарт"'!H$15&amp;'Система "Стандарт"'!$B37,Профильные_системы[Название]&amp;Профильные_системы[цвет],0)),IF($D$12=$W$3,INDEX(Таблица2["0" НДС],MATCH('Система "Стандарт"'!H$15&amp;'Система "Стандарт"'!$B37,Профильные_системы[Название]&amp;Профильные_системы[цвет],0)),0)))</f>
        <v>3295.8</v>
      </c>
      <c r="I37" s="572">
        <f t="array" ref="I37">IF($D$12=$W$2,INDEX(Таблица2[без НДС],MATCH('Система "Стандарт"'!I$15&amp;'Система "Стандарт"'!$B37,Профильные_системы[Название]&amp;Профильные_системы[цвет],0)),IF($D$12=$W$1,INDEX(Таблица2[НДС],MATCH('Система "Стандарт"'!I$15&amp;'Система "Стандарт"'!$B37,Профильные_системы[Название]&amp;Профильные_системы[цвет],0)),IF($D$12=$W$3,INDEX(Таблица2["0" НДС],MATCH('Система "Стандарт"'!I$15&amp;'Система "Стандарт"'!$B37,Профильные_системы[Название]&amp;Профильные_системы[цвет],0)),0)))</f>
        <v>3228.4</v>
      </c>
      <c r="J37" s="572">
        <f t="array" ref="J37">IF($D$12=$W$2,INDEX(Таблица2[без НДС],MATCH('Система "Стандарт"'!J$15&amp;'Система "Стандарт"'!$B37,Профильные_системы[Название]&amp;Профильные_системы[цвет],0)),IF($D$12=$W$1,INDEX(Таблица2[НДС],MATCH('Система "Стандарт"'!J$15&amp;'Система "Стандарт"'!$B37,Профильные_системы[Название]&amp;Профильные_системы[цвет],0)),IF($D$12=$W$3,INDEX(Таблица2["0" НДС],MATCH('Система "Стандарт"'!J$15&amp;'Система "Стандарт"'!$B37,Профильные_системы[Название]&amp;Профильные_системы[цвет],0)),0)))</f>
        <v>2195.0500000000002</v>
      </c>
      <c r="K37" s="241">
        <f t="array" ref="K37">IF($D$12=$W$2,INDEX(Таблица2[без НДС],MATCH('Система "Стандарт"'!K$15&amp;'Система "Стандарт"'!$B37,Профильные_системы[Название]&amp;Профильные_системы[цвет],0)),IF($D$12=$W$1,INDEX(Таблица2[НДС],MATCH('Система "Стандарт"'!K$15&amp;'Система "Стандарт"'!$B37,Профильные_системы[Название]&amp;Профильные_системы[цвет],0)),IF($D$12=$W$3,INDEX(Таблица2["0" НДС],MATCH('Система "Стандарт"'!K$15&amp;'Система "Стандарт"'!$B37,Профильные_системы[Название]&amp;Профильные_системы[цвет],0)),0)))</f>
        <v>7176.7</v>
      </c>
      <c r="L37" s="241">
        <f t="array" ref="L37">IF($D$12=$W$2,INDEX(Таблица2[без НДС],MATCH('Система "Стандарт"'!L$15&amp;'Система "Стандарт"'!$B37,Профильные_системы[Название]&amp;Профильные_системы[цвет],0)),IF($D$12=$W$1,INDEX(Таблица2[НДС],MATCH('Система "Стандарт"'!L$15&amp;'Система "Стандарт"'!$B37,Профильные_системы[Название]&amp;Профильные_системы[цвет],0)),IF($D$12=$W$3,INDEX(Таблица2["0" НДС],MATCH('Система "Стандарт"'!L$15&amp;'Система "Стандарт"'!$B37,Профильные_системы[Название]&amp;Профильные_системы[цвет],0)),0)))</f>
        <v>2629.08</v>
      </c>
      <c r="M37" s="241">
        <f t="array" ref="M37">IF($D$12=$W$2,INDEX(Таблица2[без НДС],MATCH('Система "Стандарт"'!M$15&amp;'Система "Стандарт"'!$B37,Профильные_системы[Название]&amp;Профильные_системы[цвет],0)),IF($D$12=$W$1,INDEX(Таблица2[НДС],MATCH('Система "Стандарт"'!M$15&amp;'Система "Стандарт"'!$B37,Профильные_системы[Название]&amp;Профильные_системы[цвет],0)),IF($D$12=$W$3,INDEX(Таблица2["0" НДС],MATCH('Система "Стандарт"'!M$15&amp;'Система "Стандарт"'!$B37,Профильные_системы[Название]&amp;Профильные_системы[цвет],0)),0)))</f>
        <v>1597.37</v>
      </c>
      <c r="N37" s="241">
        <f t="array" ref="N37">IF($D$12=$W$2,INDEX(Таблица2[без НДС],MATCH('Система "Стандарт"'!N$15&amp;'Система "Стандарт"'!$B37,Профильные_системы[Название]&amp;Профильные_системы[цвет],0)),IF($D$12=$W$1,INDEX(Таблица2[НДС],MATCH('Система "Стандарт"'!N$15&amp;'Система "Стандарт"'!$B37,Профильные_системы[Название]&amp;Профильные_системы[цвет],0)),IF($D$12=$W$3,INDEX(Таблица2["0" НДС],MATCH('Система "Стандарт"'!N$15&amp;'Система "Стандарт"'!$B37,Профильные_системы[Название]&amp;Профильные_системы[цвет],0)),0)))</f>
        <v>3228.4</v>
      </c>
      <c r="O37" s="202"/>
    </row>
    <row r="38" spans="1:15" s="15" customFormat="1" ht="15" customHeight="1" x14ac:dyDescent="0.25">
      <c r="A38" s="202"/>
      <c r="B38" s="348" t="s">
        <v>2340</v>
      </c>
      <c r="C38" s="16"/>
      <c r="D38" s="241">
        <f t="array" ref="D38">IF($D$12=$W$2,INDEX(Таблица2[без НДС],MATCH('Система "Стандарт"'!D$15&amp;'Система "Стандарт"'!$B38,Профильные_системы[Название]&amp;Профильные_системы[цвет],0)),IF($D$12=$W$1,INDEX(Таблица2[НДС],MATCH('Система "Стандарт"'!D$15&amp;'Система "Стандарт"'!$B38,Профильные_системы[Название]&amp;Профильные_системы[цвет],0)),IF($D$12=$W$3,INDEX(Таблица2["0" НДС],MATCH('Система "Стандарт"'!D$15&amp;'Система "Стандарт"'!$B38,Профильные_системы[Название]&amp;Профильные_системы[цвет],0)),0)))</f>
        <v>3625.39</v>
      </c>
      <c r="E38" s="16"/>
      <c r="F38" s="16"/>
      <c r="G38" s="16"/>
      <c r="H38" s="265">
        <f t="array" ref="H38">IF($D$12=$W$2,INDEX(Таблица2[без НДС],MATCH('Система "Стандарт"'!H$15&amp;'Система "Стандарт"'!$B38,Профильные_системы[Название]&amp;Профильные_системы[цвет],0)),IF($D$12=$W$1,INDEX(Таблица2[НДС],MATCH('Система "Стандарт"'!H$15&amp;'Система "Стандарт"'!$B38,Профильные_системы[Название]&amp;Профильные_системы[цвет],0)),IF($D$12=$W$3,INDEX(Таблица2["0" НДС],MATCH('Система "Стандарт"'!H$15&amp;'Система "Стандарт"'!$B38,Профильные_системы[Название]&amp;Профильные_системы[цвет],0)),0)))</f>
        <v>3295.8</v>
      </c>
      <c r="I38" s="572">
        <f t="array" ref="I38">IF($D$12=$W$2,INDEX(Таблица2[без НДС],MATCH('Система "Стандарт"'!I$15&amp;'Система "Стандарт"'!$B38,Профильные_системы[Название]&amp;Профильные_системы[цвет],0)),IF($D$12=$W$1,INDEX(Таблица2[НДС],MATCH('Система "Стандарт"'!I$15&amp;'Система "Стандарт"'!$B38,Профильные_системы[Название]&amp;Профильные_системы[цвет],0)),IF($D$12=$W$3,INDEX(Таблица2["0" НДС],MATCH('Система "Стандарт"'!I$15&amp;'Система "Стандарт"'!$B38,Профильные_системы[Название]&amp;Профильные_системы[цвет],0)),0)))</f>
        <v>3228.4</v>
      </c>
      <c r="J38" s="204"/>
      <c r="K38" s="265">
        <f t="array" ref="K38">IF($D$12=$W$2,INDEX(Таблица2[без НДС],MATCH('Система "Стандарт"'!K$15&amp;'Система "Стандарт"'!$B38,Профильные_системы[Название]&amp;Профильные_системы[цвет],0)),IF($D$12=$W$1,INDEX(Таблица2[НДС],MATCH('Система "Стандарт"'!K$15&amp;'Система "Стандарт"'!$B38,Профильные_системы[Название]&amp;Профильные_системы[цвет],0)),IF($D$12=$W$3,INDEX(Таблица2["0" НДС],MATCH('Система "Стандарт"'!K$15&amp;'Система "Стандарт"'!$B38,Профильные_системы[Название]&amp;Профильные_системы[цвет],0)),0)))</f>
        <v>7176.7</v>
      </c>
      <c r="L38" s="265">
        <f t="array" ref="L38">IF($D$12=$W$2,INDEX(Таблица2[без НДС],MATCH('Система "Стандарт"'!L$15&amp;'Система "Стандарт"'!$B38,Профильные_системы[Название]&amp;Профильные_системы[цвет],0)),IF($D$12=$W$1,INDEX(Таблица2[НДС],MATCH('Система "Стандарт"'!L$15&amp;'Система "Стандарт"'!$B38,Профильные_системы[Название]&amp;Профильные_системы[цвет],0)),IF($D$12=$W$3,INDEX(Таблица2["0" НДС],MATCH('Система "Стандарт"'!L$15&amp;'Система "Стандарт"'!$B38,Профильные_системы[Название]&amp;Профильные_системы[цвет],0)),0)))</f>
        <v>2629.08</v>
      </c>
      <c r="M38" s="265">
        <f t="array" ref="M38">IF($D$12=$W$2,INDEX(Таблица2[без НДС],MATCH('Система "Стандарт"'!M$15&amp;'Система "Стандарт"'!$B38,Профильные_системы[Название]&amp;Профильные_системы[цвет],0)),IF($D$12=$W$1,INDEX(Таблица2[НДС],MATCH('Система "Стандарт"'!M$15&amp;'Система "Стандарт"'!$B38,Профильные_системы[Название]&amp;Профильные_системы[цвет],0)),IF($D$12=$W$3,INDEX(Таблица2["0" НДС],MATCH('Система "Стандарт"'!M$15&amp;'Система "Стандарт"'!$B38,Профильные_системы[Название]&amp;Профильные_системы[цвет],0)),0)))</f>
        <v>1597.37</v>
      </c>
      <c r="N38" s="265">
        <f t="array" ref="N38">IF($D$12=$W$2,INDEX(Таблица2[без НДС],MATCH('Система "Стандарт"'!N$15&amp;'Система "Стандарт"'!$B38,Профильные_системы[Название]&amp;Профильные_системы[цвет],0)),IF($D$12=$W$1,INDEX(Таблица2[НДС],MATCH('Система "Стандарт"'!N$15&amp;'Система "Стандарт"'!$B38,Профильные_системы[Название]&amp;Профильные_системы[цвет],0)),IF($D$12=$W$3,INDEX(Таблица2["0" НДС],MATCH('Система "Стандарт"'!N$15&amp;'Система "Стандарт"'!$B38,Профильные_системы[Название]&amp;Профильные_системы[цвет],0)),0)))</f>
        <v>3228.4</v>
      </c>
      <c r="O38" s="202"/>
    </row>
    <row r="39" spans="1:15" s="15" customFormat="1" ht="15" customHeight="1" x14ac:dyDescent="0.25">
      <c r="A39" s="202"/>
      <c r="B39" s="648" t="s">
        <v>2314</v>
      </c>
      <c r="C39" s="16"/>
      <c r="D39" s="265">
        <f t="array" ref="D39">IF($D$12=$W$2,INDEX(Таблица2[без НДС],MATCH('Система "Стандарт"'!D$15&amp;'Система "Стандарт"'!$B39,Профильные_системы[Название]&amp;Профильные_системы[цвет],0)),IF($D$12=$W$1,INDEX(Таблица2[НДС],MATCH('Система "Стандарт"'!D$15&amp;'Система "Стандарт"'!$B39,Профильные_системы[Название]&amp;Профильные_системы[цвет],0)),IF($D$12=$W$3,INDEX(Таблица2["0" НДС],MATCH('Система "Стандарт"'!D$15&amp;'Система "Стандарт"'!$B39,Профильные_системы[Название]&amp;Профильные_системы[цвет],0)),0)))</f>
        <v>3625.39</v>
      </c>
      <c r="E39" s="16"/>
      <c r="F39" s="265">
        <f t="array" ref="F39">IF($D$12=$W$2,INDEX(Таблица2[без НДС],MATCH('Система "Стандарт"'!F$15&amp;'Система "Стандарт"'!$B39,Профильные_системы[Название]&amp;Профильные_системы[цвет],0)),IF($D$12=$W$1,INDEX(Таблица2[НДС],MATCH('Система "Стандарт"'!F$15&amp;'Система "Стандарт"'!$B39,Профильные_системы[Название]&amp;Профильные_системы[цвет],0)),IF($D$12=$W$3,INDEX(Таблица2["0" НДС],MATCH('Система "Стандарт"'!F$15&amp;'Система "Стандарт"'!$B39,Профильные_системы[Название]&amp;Профильные_системы[цвет],0)),0)))</f>
        <v>2438.94</v>
      </c>
      <c r="G39" s="16"/>
      <c r="H39" s="265">
        <f t="array" ref="H39">IF($D$12=$W$2,INDEX(Таблица2[без НДС],MATCH('Система "Стандарт"'!H$15&amp;'Система "Стандарт"'!$B39,Профильные_системы[Название]&amp;Профильные_системы[цвет],0)),IF($D$12=$W$1,INDEX(Таблица2[НДС],MATCH('Система "Стандарт"'!H$15&amp;'Система "Стандарт"'!$B39,Профильные_системы[Название]&amp;Профильные_системы[цвет],0)),IF($D$12=$W$3,INDEX(Таблица2["0" НДС],MATCH('Система "Стандарт"'!H$15&amp;'Система "Стандарт"'!$B39,Профильные_системы[Название]&amp;Профильные_системы[цвет],0)),0)))</f>
        <v>3295.8</v>
      </c>
      <c r="I39" s="204"/>
      <c r="J39" s="204"/>
      <c r="K39" s="265">
        <f t="array" ref="K39">IF($D$12=$W$2,INDEX(Таблица2[без НДС],MATCH('Система "Стандарт"'!K$15&amp;'Система "Стандарт"'!$B39,Профильные_системы[Название]&amp;Профильные_системы[цвет],0)),IF($D$12=$W$1,INDEX(Таблица2[НДС],MATCH('Система "Стандарт"'!K$15&amp;'Система "Стандарт"'!$B39,Профильные_системы[Название]&amp;Профильные_системы[цвет],0)),IF($D$12=$W$3,INDEX(Таблица2["0" НДС],MATCH('Система "Стандарт"'!K$15&amp;'Система "Стандарт"'!$B39,Профильные_системы[Название]&amp;Профильные_системы[цвет],0)),0)))</f>
        <v>7176.7</v>
      </c>
      <c r="L39" s="265">
        <f t="array" ref="L39">IF($D$12=$W$2,INDEX(Таблица2[без НДС],MATCH('Система "Стандарт"'!L$15&amp;'Система "Стандарт"'!$B39,Профильные_системы[Название]&amp;Профильные_системы[цвет],0)),IF($D$12=$W$1,INDEX(Таблица2[НДС],MATCH('Система "Стандарт"'!L$15&amp;'Система "Стандарт"'!$B39,Профильные_системы[Название]&amp;Профильные_системы[цвет],0)),IF($D$12=$W$3,INDEX(Таблица2["0" НДС],MATCH('Система "Стандарт"'!L$15&amp;'Система "Стандарт"'!$B39,Профильные_системы[Название]&amp;Профильные_системы[цвет],0)),0)))</f>
        <v>2629.08</v>
      </c>
      <c r="M39" s="265">
        <f t="array" ref="M39">IF($D$12=$W$2,INDEX(Таблица2[без НДС],MATCH('Система "Стандарт"'!M$15&amp;'Система "Стандарт"'!$B39,Профильные_системы[Название]&amp;Профильные_системы[цвет],0)),IF($D$12=$W$1,INDEX(Таблица2[НДС],MATCH('Система "Стандарт"'!M$15&amp;'Система "Стандарт"'!$B39,Профильные_системы[Название]&amp;Профильные_системы[цвет],0)),IF($D$12=$W$3,INDEX(Таблица2["0" НДС],MATCH('Система "Стандарт"'!M$15&amp;'Система "Стандарт"'!$B39,Профильные_системы[Название]&amp;Профильные_системы[цвет],0)),0)))</f>
        <v>1597.37</v>
      </c>
      <c r="N39" s="265">
        <f t="array" ref="N39">IF($D$12=$W$2,INDEX(Таблица2[без НДС],MATCH('Система "Стандарт"'!N$15&amp;'Система "Стандарт"'!$B39,Профильные_системы[Название]&amp;Профильные_системы[цвет],0)),IF($D$12=$W$1,INDEX(Таблица2[НДС],MATCH('Система "Стандарт"'!N$15&amp;'Система "Стандарт"'!$B39,Профильные_системы[Название]&amp;Профильные_системы[цвет],0)),IF($D$12=$W$3,INDEX(Таблица2["0" НДС],MATCH('Система "Стандарт"'!N$15&amp;'Система "Стандарт"'!$B39,Профильные_системы[Название]&amp;Профильные_системы[цвет],0)),0)))</f>
        <v>3228.4</v>
      </c>
      <c r="O39" s="202"/>
    </row>
    <row r="40" spans="1:15" s="15" customFormat="1" ht="15" customHeight="1" x14ac:dyDescent="0.25">
      <c r="A40" s="202"/>
      <c r="B40" s="648" t="s">
        <v>2273</v>
      </c>
      <c r="C40" s="16"/>
      <c r="D40" s="265">
        <f t="array" ref="D40">IF($D$12=$W$2,INDEX(Таблица2[без НДС],MATCH('Система "Стандарт"'!D$15&amp;'Система "Стандарт"'!$B40,Профильные_системы[Название]&amp;Профильные_системы[цвет],0)),IF($D$12=$W$1,INDEX(Таблица2[НДС],MATCH('Система "Стандарт"'!D$15&amp;'Система "Стандарт"'!$B40,Профильные_системы[Название]&amp;Профильные_системы[цвет],0)),IF($D$12=$W$3,INDEX(Таблица2["0" НДС],MATCH('Система "Стандарт"'!D$15&amp;'Система "Стандарт"'!$B40,Профильные_системы[Название]&amp;Профильные_системы[цвет],0)),0)))</f>
        <v>3625.39</v>
      </c>
      <c r="E40" s="16"/>
      <c r="F40" s="265">
        <f t="array" ref="F40">IF($D$12=$W$2,INDEX(Таблица2[без НДС],MATCH('Система "Стандарт"'!F$15&amp;'Система "Стандарт"'!$B40,Профильные_системы[Название]&amp;Профильные_системы[цвет],0)),IF($D$12=$W$1,INDEX(Таблица2[НДС],MATCH('Система "Стандарт"'!F$15&amp;'Система "Стандарт"'!$B40,Профильные_системы[Название]&amp;Профильные_системы[цвет],0)),IF($D$12=$W$3,INDEX(Таблица2["0" НДС],MATCH('Система "Стандарт"'!F$15&amp;'Система "Стандарт"'!$B40,Профильные_системы[Название]&amp;Профильные_системы[цвет],0)),0)))</f>
        <v>2438.94</v>
      </c>
      <c r="G40" s="16"/>
      <c r="H40" s="265">
        <f t="array" ref="H40">IF($D$12=$W$2,INDEX(Таблица2[без НДС],MATCH('Система "Стандарт"'!H$15&amp;'Система "Стандарт"'!$B40,Профильные_системы[Название]&amp;Профильные_системы[цвет],0)),IF($D$12=$W$1,INDEX(Таблица2[НДС],MATCH('Система "Стандарт"'!H$15&amp;'Система "Стандарт"'!$B40,Профильные_системы[Название]&amp;Профильные_системы[цвет],0)),IF($D$12=$W$3,INDEX(Таблица2["0" НДС],MATCH('Система "Стандарт"'!H$15&amp;'Система "Стандарт"'!$B40,Профильные_системы[Название]&amp;Профильные_системы[цвет],0)),0)))</f>
        <v>3295.8</v>
      </c>
      <c r="I40" s="204"/>
      <c r="J40" s="204"/>
      <c r="K40" s="265">
        <f t="array" ref="K40">IF($D$12=$W$2,INDEX(Таблица2[без НДС],MATCH('Система "Стандарт"'!K$15&amp;'Система "Стандарт"'!$B40,Профильные_системы[Название]&amp;Профильные_системы[цвет],0)),IF($D$12=$W$1,INDEX(Таблица2[НДС],MATCH('Система "Стандарт"'!K$15&amp;'Система "Стандарт"'!$B40,Профильные_системы[Название]&amp;Профильные_системы[цвет],0)),IF($D$12=$W$3,INDEX(Таблица2["0" НДС],MATCH('Система "Стандарт"'!K$15&amp;'Система "Стандарт"'!$B40,Профильные_системы[Название]&amp;Профильные_системы[цвет],0)),0)))</f>
        <v>7176.7</v>
      </c>
      <c r="L40" s="265">
        <f t="array" ref="L40">IF($D$12=$W$2,INDEX(Таблица2[без НДС],MATCH('Система "Стандарт"'!L$15&amp;'Система "Стандарт"'!$B40,Профильные_системы[Название]&amp;Профильные_системы[цвет],0)),IF($D$12=$W$1,INDEX(Таблица2[НДС],MATCH('Система "Стандарт"'!L$15&amp;'Система "Стандарт"'!$B40,Профильные_системы[Название]&amp;Профильные_системы[цвет],0)),IF($D$12=$W$3,INDEX(Таблица2["0" НДС],MATCH('Система "Стандарт"'!L$15&amp;'Система "Стандарт"'!$B40,Профильные_системы[Название]&amp;Профильные_системы[цвет],0)),0)))</f>
        <v>2629.08</v>
      </c>
      <c r="M40" s="265">
        <f t="array" ref="M40">IF($D$12=$W$2,INDEX(Таблица2[без НДС],MATCH('Система "Стандарт"'!M$15&amp;'Система "Стандарт"'!$B40,Профильные_системы[Название]&amp;Профильные_системы[цвет],0)),IF($D$12=$W$1,INDEX(Таблица2[НДС],MATCH('Система "Стандарт"'!M$15&amp;'Система "Стандарт"'!$B40,Профильные_системы[Название]&amp;Профильные_системы[цвет],0)),IF($D$12=$W$3,INDEX(Таблица2["0" НДС],MATCH('Система "Стандарт"'!M$15&amp;'Система "Стандарт"'!$B40,Профильные_системы[Название]&amp;Профильные_системы[цвет],0)),0)))</f>
        <v>1597.37</v>
      </c>
      <c r="N40" s="265">
        <f t="array" ref="N40">IF($D$12=$W$2,INDEX(Таблица2[без НДС],MATCH('Система "Стандарт"'!N$15&amp;'Система "Стандарт"'!$B40,Профильные_системы[Название]&amp;Профильные_системы[цвет],0)),IF($D$12=$W$1,INDEX(Таблица2[НДС],MATCH('Система "Стандарт"'!N$15&amp;'Система "Стандарт"'!$B40,Профильные_системы[Название]&amp;Профильные_системы[цвет],0)),IF($D$12=$W$3,INDEX(Таблица2["0" НДС],MATCH('Система "Стандарт"'!N$15&amp;'Система "Стандарт"'!$B40,Профильные_системы[Название]&amp;Профильные_системы[цвет],0)),0)))</f>
        <v>3228.4</v>
      </c>
      <c r="O40" s="202"/>
    </row>
    <row r="41" spans="1:15" s="15" customFormat="1" ht="15" customHeight="1" x14ac:dyDescent="0.25">
      <c r="A41" s="202"/>
      <c r="B41" s="648" t="s">
        <v>1510</v>
      </c>
      <c r="C41" s="16"/>
      <c r="D41" s="265">
        <f t="array" ref="D41">IF($D$12=$W$2,INDEX(Таблица2[без НДС],MATCH('Система "Стандарт"'!D$15&amp;'Система "Стандарт"'!$B41,Профильные_системы[Название]&amp;Профильные_системы[цвет],0)),IF($D$12=$W$1,INDEX(Таблица2[НДС],MATCH('Система "Стандарт"'!D$15&amp;'Система "Стандарт"'!$B41,Профильные_системы[Название]&amp;Профильные_системы[цвет],0)),IF($D$12=$W$3,INDEX(Таблица2["0" НДС],MATCH('Система "Стандарт"'!D$15&amp;'Система "Стандарт"'!$B41,Профильные_системы[Название]&amp;Профильные_системы[цвет],0)),0)))</f>
        <v>3625.39</v>
      </c>
      <c r="E41" s="16"/>
      <c r="F41" s="265">
        <f t="array" ref="F41">IF($D$12=$W$2,INDEX(Таблица2[без НДС],MATCH('Система "Стандарт"'!F$15&amp;'Система "Стандарт"'!$B41,Профильные_системы[Название]&amp;Профильные_системы[цвет],0)),IF($D$12=$W$1,INDEX(Таблица2[НДС],MATCH('Система "Стандарт"'!F$15&amp;'Система "Стандарт"'!$B41,Профильные_системы[Название]&amp;Профильные_системы[цвет],0)),IF($D$12=$W$3,INDEX(Таблица2["0" НДС],MATCH('Система "Стандарт"'!F$15&amp;'Система "Стандарт"'!$B41,Профильные_системы[Название]&amp;Профильные_системы[цвет],0)),0)))</f>
        <v>2438.94</v>
      </c>
      <c r="G41" s="16"/>
      <c r="H41" s="265">
        <f t="array" ref="H41">IF($D$12=$W$2,INDEX(Таблица2[без НДС],MATCH('Система "Стандарт"'!H$15&amp;'Система "Стандарт"'!$B41,Профильные_системы[Название]&amp;Профильные_системы[цвет],0)),IF($D$12=$W$1,INDEX(Таблица2[НДС],MATCH('Система "Стандарт"'!H$15&amp;'Система "Стандарт"'!$B41,Профильные_системы[Название]&amp;Профильные_системы[цвет],0)),IF($D$12=$W$3,INDEX(Таблица2["0" НДС],MATCH('Система "Стандарт"'!H$15&amp;'Система "Стандарт"'!$B41,Профильные_системы[Название]&amp;Профильные_системы[цвет],0)),0)))</f>
        <v>3295.8</v>
      </c>
      <c r="I41" s="204"/>
      <c r="J41" s="204"/>
      <c r="K41" s="265">
        <f t="array" ref="K41">IF($D$12=$W$2,INDEX(Таблица2[без НДС],MATCH('Система "Стандарт"'!K$15&amp;'Система "Стандарт"'!$B41,Профильные_системы[Название]&amp;Профильные_системы[цвет],0)),IF($D$12=$W$1,INDEX(Таблица2[НДС],MATCH('Система "Стандарт"'!K$15&amp;'Система "Стандарт"'!$B41,Профильные_системы[Название]&amp;Профильные_системы[цвет],0)),IF($D$12=$W$3,INDEX(Таблица2["0" НДС],MATCH('Система "Стандарт"'!K$15&amp;'Система "Стандарт"'!$B41,Профильные_системы[Название]&amp;Профильные_системы[цвет],0)),0)))</f>
        <v>7176.7</v>
      </c>
      <c r="L41" s="265">
        <f t="array" ref="L41">IF($D$12=$W$2,INDEX(Таблица2[без НДС],MATCH('Система "Стандарт"'!L$15&amp;'Система "Стандарт"'!$B41,Профильные_системы[Название]&amp;Профильные_системы[цвет],0)),IF($D$12=$W$1,INDEX(Таблица2[НДС],MATCH('Система "Стандарт"'!L$15&amp;'Система "Стандарт"'!$B41,Профильные_системы[Название]&amp;Профильные_системы[цвет],0)),IF($D$12=$W$3,INDEX(Таблица2["0" НДС],MATCH('Система "Стандарт"'!L$15&amp;'Система "Стандарт"'!$B41,Профильные_системы[Название]&amp;Профильные_системы[цвет],0)),0)))</f>
        <v>2629.08</v>
      </c>
      <c r="M41" s="265">
        <f t="array" ref="M41">IF($D$12=$W$2,INDEX(Таблица2[без НДС],MATCH('Система "Стандарт"'!M$15&amp;'Система "Стандарт"'!$B41,Профильные_системы[Название]&amp;Профильные_системы[цвет],0)),IF($D$12=$W$1,INDEX(Таблица2[НДС],MATCH('Система "Стандарт"'!M$15&amp;'Система "Стандарт"'!$B41,Профильные_системы[Название]&amp;Профильные_системы[цвет],0)),IF($D$12=$W$3,INDEX(Таблица2["0" НДС],MATCH('Система "Стандарт"'!M$15&amp;'Система "Стандарт"'!$B41,Профильные_системы[Название]&amp;Профильные_системы[цвет],0)),0)))</f>
        <v>1597.37</v>
      </c>
      <c r="N41" s="265">
        <f t="array" ref="N41">IF($D$12=$W$2,INDEX(Таблица2[без НДС],MATCH('Система "Стандарт"'!N$15&amp;'Система "Стандарт"'!$B41,Профильные_системы[Название]&amp;Профильные_системы[цвет],0)),IF($D$12=$W$1,INDEX(Таблица2[НДС],MATCH('Система "Стандарт"'!N$15&amp;'Система "Стандарт"'!$B41,Профильные_системы[Название]&amp;Профильные_системы[цвет],0)),IF($D$12=$W$3,INDEX(Таблица2["0" НДС],MATCH('Система "Стандарт"'!N$15&amp;'Система "Стандарт"'!$B41,Профильные_системы[Название]&amp;Профильные_системы[цвет],0)),0)))</f>
        <v>3228.4</v>
      </c>
      <c r="O41" s="202"/>
    </row>
    <row r="42" spans="1:15" s="15" customFormat="1" ht="15" customHeight="1" x14ac:dyDescent="0.25">
      <c r="A42" s="202"/>
      <c r="B42" s="648" t="s">
        <v>2274</v>
      </c>
      <c r="C42" s="16"/>
      <c r="D42" s="265">
        <f t="array" ref="D42">IF($D$12=$W$2,INDEX(Таблица2[без НДС],MATCH('Система "Стандарт"'!D$15&amp;'Система "Стандарт"'!$B42,Профильные_системы[Название]&amp;Профильные_системы[цвет],0)),IF($D$12=$W$1,INDEX(Таблица2[НДС],MATCH('Система "Стандарт"'!D$15&amp;'Система "Стандарт"'!$B42,Профильные_системы[Название]&amp;Профильные_системы[цвет],0)),IF($D$12=$W$3,INDEX(Таблица2["0" НДС],MATCH('Система "Стандарт"'!D$15&amp;'Система "Стандарт"'!$B42,Профильные_системы[Название]&amp;Профильные_системы[цвет],0)),0)))</f>
        <v>3625.39</v>
      </c>
      <c r="E42" s="16"/>
      <c r="F42" s="265">
        <f t="array" ref="F42">IF($D$12=$W$2,INDEX(Таблица2[без НДС],MATCH('Система "Стандарт"'!F$15&amp;'Система "Стандарт"'!$B42,Профильные_системы[Название]&amp;Профильные_системы[цвет],0)),IF($D$12=$W$1,INDEX(Таблица2[НДС],MATCH('Система "Стандарт"'!F$15&amp;'Система "Стандарт"'!$B42,Профильные_системы[Название]&amp;Профильные_системы[цвет],0)),IF($D$12=$W$3,INDEX(Таблица2["0" НДС],MATCH('Система "Стандарт"'!F$15&amp;'Система "Стандарт"'!$B42,Профильные_системы[Название]&amp;Профильные_системы[цвет],0)),0)))</f>
        <v>2438.94</v>
      </c>
      <c r="G42" s="16"/>
      <c r="H42" s="265">
        <f t="array" ref="H42">IF($D$12=$W$2,INDEX(Таблица2[без НДС],MATCH('Система "Стандарт"'!H$15&amp;'Система "Стандарт"'!$B42,Профильные_системы[Название]&amp;Профильные_системы[цвет],0)),IF($D$12=$W$1,INDEX(Таблица2[НДС],MATCH('Система "Стандарт"'!H$15&amp;'Система "Стандарт"'!$B42,Профильные_системы[Название]&amp;Профильные_системы[цвет],0)),IF($D$12=$W$3,INDEX(Таблица2["0" НДС],MATCH('Система "Стандарт"'!H$15&amp;'Система "Стандарт"'!$B42,Профильные_системы[Название]&amp;Профильные_системы[цвет],0)),0)))</f>
        <v>3295.8</v>
      </c>
      <c r="I42" s="204"/>
      <c r="J42" s="204"/>
      <c r="K42" s="265">
        <f t="array" ref="K42">IF($D$12=$W$2,INDEX(Таблица2[без НДС],MATCH('Система "Стандарт"'!K$15&amp;'Система "Стандарт"'!$B42,Профильные_системы[Название]&amp;Профильные_системы[цвет],0)),IF($D$12=$W$1,INDEX(Таблица2[НДС],MATCH('Система "Стандарт"'!K$15&amp;'Система "Стандарт"'!$B42,Профильные_системы[Название]&amp;Профильные_системы[цвет],0)),IF($D$12=$W$3,INDEX(Таблица2["0" НДС],MATCH('Система "Стандарт"'!K$15&amp;'Система "Стандарт"'!$B42,Профильные_системы[Название]&amp;Профильные_системы[цвет],0)),0)))</f>
        <v>7176.7</v>
      </c>
      <c r="L42" s="265">
        <f t="array" ref="L42">IF($D$12=$W$2,INDEX(Таблица2[без НДС],MATCH('Система "Стандарт"'!L$15&amp;'Система "Стандарт"'!$B42,Профильные_системы[Название]&amp;Профильные_системы[цвет],0)),IF($D$12=$W$1,INDEX(Таблица2[НДС],MATCH('Система "Стандарт"'!L$15&amp;'Система "Стандарт"'!$B42,Профильные_системы[Название]&amp;Профильные_системы[цвет],0)),IF($D$12=$W$3,INDEX(Таблица2["0" НДС],MATCH('Система "Стандарт"'!L$15&amp;'Система "Стандарт"'!$B42,Профильные_системы[Название]&amp;Профильные_системы[цвет],0)),0)))</f>
        <v>2629.08</v>
      </c>
      <c r="M42" s="265">
        <f t="array" ref="M42">IF($D$12=$W$2,INDEX(Таблица2[без НДС],MATCH('Система "Стандарт"'!M$15&amp;'Система "Стандарт"'!$B42,Профильные_системы[Название]&amp;Профильные_системы[цвет],0)),IF($D$12=$W$1,INDEX(Таблица2[НДС],MATCH('Система "Стандарт"'!M$15&amp;'Система "Стандарт"'!$B42,Профильные_системы[Название]&amp;Профильные_системы[цвет],0)),IF($D$12=$W$3,INDEX(Таблица2["0" НДС],MATCH('Система "Стандарт"'!M$15&amp;'Система "Стандарт"'!$B42,Профильные_системы[Название]&amp;Профильные_системы[цвет],0)),0)))</f>
        <v>1597.37</v>
      </c>
      <c r="N42" s="265">
        <f t="array" ref="N42">IF($D$12=$W$2,INDEX(Таблица2[без НДС],MATCH('Система "Стандарт"'!N$15&amp;'Система "Стандарт"'!$B42,Профильные_системы[Название]&amp;Профильные_системы[цвет],0)),IF($D$12=$W$1,INDEX(Таблица2[НДС],MATCH('Система "Стандарт"'!N$15&amp;'Система "Стандарт"'!$B42,Профильные_системы[Название]&amp;Профильные_системы[цвет],0)),IF($D$12=$W$3,INDEX(Таблица2["0" НДС],MATCH('Система "Стандарт"'!N$15&amp;'Система "Стандарт"'!$B42,Профильные_системы[Название]&amp;Профильные_системы[цвет],0)),0)))</f>
        <v>3228.4</v>
      </c>
      <c r="O42" s="202"/>
    </row>
    <row r="43" spans="1:15" s="15" customFormat="1" ht="15" customHeight="1" x14ac:dyDescent="0.25">
      <c r="A43" s="202"/>
      <c r="B43" s="648" t="s">
        <v>2275</v>
      </c>
      <c r="C43" s="16"/>
      <c r="D43" s="265">
        <f t="array" ref="D43">IF($D$12=$W$2,INDEX(Таблица2[без НДС],MATCH('Система "Стандарт"'!D$15&amp;'Система "Стандарт"'!$B43,Профильные_системы[Название]&amp;Профильные_системы[цвет],0)),IF($D$12=$W$1,INDEX(Таблица2[НДС],MATCH('Система "Стандарт"'!D$15&amp;'Система "Стандарт"'!$B43,Профильные_системы[Название]&amp;Профильные_системы[цвет],0)),IF($D$12=$W$3,INDEX(Таблица2["0" НДС],MATCH('Система "Стандарт"'!D$15&amp;'Система "Стандарт"'!$B43,Профильные_системы[Название]&amp;Профильные_системы[цвет],0)),0)))</f>
        <v>3625.39</v>
      </c>
      <c r="E43" s="16"/>
      <c r="F43" s="265">
        <f t="array" ref="F43">IF($D$12=$W$2,INDEX(Таблица2[без НДС],MATCH('Система "Стандарт"'!F$15&amp;'Система "Стандарт"'!$B43,Профильные_системы[Название]&amp;Профильные_системы[цвет],0)),IF($D$12=$W$1,INDEX(Таблица2[НДС],MATCH('Система "Стандарт"'!F$15&amp;'Система "Стандарт"'!$B43,Профильные_системы[Название]&amp;Профильные_системы[цвет],0)),IF($D$12=$W$3,INDEX(Таблица2["0" НДС],MATCH('Система "Стандарт"'!F$15&amp;'Система "Стандарт"'!$B43,Профильные_системы[Название]&amp;Профильные_системы[цвет],0)),0)))</f>
        <v>2438.94</v>
      </c>
      <c r="G43" s="16"/>
      <c r="H43" s="265">
        <f t="array" ref="H43">IF($D$12=$W$2,INDEX(Таблица2[без НДС],MATCH('Система "Стандарт"'!H$15&amp;'Система "Стандарт"'!$B43,Профильные_системы[Название]&amp;Профильные_системы[цвет],0)),IF($D$12=$W$1,INDEX(Таблица2[НДС],MATCH('Система "Стандарт"'!H$15&amp;'Система "Стандарт"'!$B43,Профильные_системы[Название]&amp;Профильные_системы[цвет],0)),IF($D$12=$W$3,INDEX(Таблица2["0" НДС],MATCH('Система "Стандарт"'!H$15&amp;'Система "Стандарт"'!$B43,Профильные_системы[Название]&amp;Профильные_системы[цвет],0)),0)))</f>
        <v>3295.8</v>
      </c>
      <c r="I43" s="204"/>
      <c r="J43" s="204"/>
      <c r="K43" s="265">
        <f t="array" ref="K43">IF($D$12=$W$2,INDEX(Таблица2[без НДС],MATCH('Система "Стандарт"'!K$15&amp;'Система "Стандарт"'!$B43,Профильные_системы[Название]&amp;Профильные_системы[цвет],0)),IF($D$12=$W$1,INDEX(Таблица2[НДС],MATCH('Система "Стандарт"'!K$15&amp;'Система "Стандарт"'!$B43,Профильные_системы[Название]&amp;Профильные_системы[цвет],0)),IF($D$12=$W$3,INDEX(Таблица2["0" НДС],MATCH('Система "Стандарт"'!K$15&amp;'Система "Стандарт"'!$B43,Профильные_системы[Название]&amp;Профильные_системы[цвет],0)),0)))</f>
        <v>7176.7</v>
      </c>
      <c r="L43" s="265">
        <f t="array" ref="L43">IF($D$12=$W$2,INDEX(Таблица2[без НДС],MATCH('Система "Стандарт"'!L$15&amp;'Система "Стандарт"'!$B43,Профильные_системы[Название]&amp;Профильные_системы[цвет],0)),IF($D$12=$W$1,INDEX(Таблица2[НДС],MATCH('Система "Стандарт"'!L$15&amp;'Система "Стандарт"'!$B43,Профильные_системы[Название]&amp;Профильные_системы[цвет],0)),IF($D$12=$W$3,INDEX(Таблица2["0" НДС],MATCH('Система "Стандарт"'!L$15&amp;'Система "Стандарт"'!$B43,Профильные_системы[Название]&amp;Профильные_системы[цвет],0)),0)))</f>
        <v>2629.08</v>
      </c>
      <c r="M43" s="265">
        <f t="array" ref="M43">IF($D$12=$W$2,INDEX(Таблица2[без НДС],MATCH('Система "Стандарт"'!M$15&amp;'Система "Стандарт"'!$B43,Профильные_системы[Название]&amp;Профильные_системы[цвет],0)),IF($D$12=$W$1,INDEX(Таблица2[НДС],MATCH('Система "Стандарт"'!M$15&amp;'Система "Стандарт"'!$B43,Профильные_системы[Название]&amp;Профильные_системы[цвет],0)),IF($D$12=$W$3,INDEX(Таблица2["0" НДС],MATCH('Система "Стандарт"'!M$15&amp;'Система "Стандарт"'!$B43,Профильные_системы[Название]&amp;Профильные_системы[цвет],0)),0)))</f>
        <v>1597.37</v>
      </c>
      <c r="N43" s="265">
        <f t="array" ref="N43">IF($D$12=$W$2,INDEX(Таблица2[без НДС],MATCH('Система "Стандарт"'!N$15&amp;'Система "Стандарт"'!$B43,Профильные_системы[Название]&amp;Профильные_системы[цвет],0)),IF($D$12=$W$1,INDEX(Таблица2[НДС],MATCH('Система "Стандарт"'!N$15&amp;'Система "Стандарт"'!$B43,Профильные_системы[Название]&amp;Профильные_системы[цвет],0)),IF($D$12=$W$3,INDEX(Таблица2["0" НДС],MATCH('Система "Стандарт"'!N$15&amp;'Система "Стандарт"'!$B43,Профильные_системы[Название]&amp;Профильные_системы[цвет],0)),0)))</f>
        <v>3228.4</v>
      </c>
      <c r="O43" s="202"/>
    </row>
    <row r="44" spans="1:15" s="15" customFormat="1" ht="15" customHeight="1" x14ac:dyDescent="0.25">
      <c r="A44" s="202"/>
      <c r="B44" s="648" t="s">
        <v>1507</v>
      </c>
      <c r="C44" s="16"/>
      <c r="D44" s="265">
        <f t="array" ref="D44">IF($D$12=$W$2,INDEX(Таблица2[без НДС],MATCH('Система "Стандарт"'!D$15&amp;'Система "Стандарт"'!$B44,Профильные_системы[Название]&amp;Профильные_системы[цвет],0)),IF($D$12=$W$1,INDEX(Таблица2[НДС],MATCH('Система "Стандарт"'!D$15&amp;'Система "Стандарт"'!$B44,Профильные_системы[Название]&amp;Профильные_системы[цвет],0)),IF($D$12=$W$3,INDEX(Таблица2["0" НДС],MATCH('Система "Стандарт"'!D$15&amp;'Система "Стандарт"'!$B44,Профильные_системы[Название]&amp;Профильные_системы[цвет],0)),0)))</f>
        <v>3625.39</v>
      </c>
      <c r="E44" s="16"/>
      <c r="F44" s="265">
        <f t="array" ref="F44">IF($D$12=$W$2,INDEX(Таблица2[без НДС],MATCH('Система "Стандарт"'!F$15&amp;'Система "Стандарт"'!$B44,Профильные_системы[Название]&amp;Профильные_системы[цвет],0)),IF($D$12=$W$1,INDEX(Таблица2[НДС],MATCH('Система "Стандарт"'!F$15&amp;'Система "Стандарт"'!$B44,Профильные_системы[Название]&amp;Профильные_системы[цвет],0)),IF($D$12=$W$3,INDEX(Таблица2["0" НДС],MATCH('Система "Стандарт"'!F$15&amp;'Система "Стандарт"'!$B44,Профильные_системы[Название]&amp;Профильные_системы[цвет],0)),0)))</f>
        <v>2438.94</v>
      </c>
      <c r="G44" s="16"/>
      <c r="H44" s="265">
        <f t="array" ref="H44">IF($D$12=$W$2,INDEX(Таблица2[без НДС],MATCH('Система "Стандарт"'!H$15&amp;'Система "Стандарт"'!$B44,Профильные_системы[Название]&amp;Профильные_системы[цвет],0)),IF($D$12=$W$1,INDEX(Таблица2[НДС],MATCH('Система "Стандарт"'!H$15&amp;'Система "Стандарт"'!$B44,Профильные_системы[Название]&amp;Профильные_системы[цвет],0)),IF($D$12=$W$3,INDEX(Таблица2["0" НДС],MATCH('Система "Стандарт"'!H$15&amp;'Система "Стандарт"'!$B44,Профильные_системы[Название]&amp;Профильные_системы[цвет],0)),0)))</f>
        <v>3295.8</v>
      </c>
      <c r="I44" s="204"/>
      <c r="J44" s="204"/>
      <c r="K44" s="265">
        <f t="array" ref="K44">IF($D$12=$W$2,INDEX(Таблица2[без НДС],MATCH('Система "Стандарт"'!K$15&amp;'Система "Стандарт"'!$B44,Профильные_системы[Название]&amp;Профильные_системы[цвет],0)),IF($D$12=$W$1,INDEX(Таблица2[НДС],MATCH('Система "Стандарт"'!K$15&amp;'Система "Стандарт"'!$B44,Профильные_системы[Название]&amp;Профильные_системы[цвет],0)),IF($D$12=$W$3,INDEX(Таблица2["0" НДС],MATCH('Система "Стандарт"'!K$15&amp;'Система "Стандарт"'!$B44,Профильные_системы[Название]&amp;Профильные_системы[цвет],0)),0)))</f>
        <v>7176.7</v>
      </c>
      <c r="L44" s="265">
        <f t="array" ref="L44">IF($D$12=$W$2,INDEX(Таблица2[без НДС],MATCH('Система "Стандарт"'!L$15&amp;'Система "Стандарт"'!$B44,Профильные_системы[Название]&amp;Профильные_системы[цвет],0)),IF($D$12=$W$1,INDEX(Таблица2[НДС],MATCH('Система "Стандарт"'!L$15&amp;'Система "Стандарт"'!$B44,Профильные_системы[Название]&amp;Профильные_системы[цвет],0)),IF($D$12=$W$3,INDEX(Таблица2["0" НДС],MATCH('Система "Стандарт"'!L$15&amp;'Система "Стандарт"'!$B44,Профильные_системы[Название]&amp;Профильные_системы[цвет],0)),0)))</f>
        <v>2629.08</v>
      </c>
      <c r="M44" s="265">
        <f t="array" ref="M44">IF($D$12=$W$2,INDEX(Таблица2[без НДС],MATCH('Система "Стандарт"'!M$15&amp;'Система "Стандарт"'!$B44,Профильные_системы[Название]&amp;Профильные_системы[цвет],0)),IF($D$12=$W$1,INDEX(Таблица2[НДС],MATCH('Система "Стандарт"'!M$15&amp;'Система "Стандарт"'!$B44,Профильные_системы[Название]&amp;Профильные_системы[цвет],0)),IF($D$12=$W$3,INDEX(Таблица2["0" НДС],MATCH('Система "Стандарт"'!M$15&amp;'Система "Стандарт"'!$B44,Профильные_системы[Название]&amp;Профильные_системы[цвет],0)),0)))</f>
        <v>1597.37</v>
      </c>
      <c r="N44" s="265">
        <f t="array" ref="N44">IF($D$12=$W$2,INDEX(Таблица2[без НДС],MATCH('Система "Стандарт"'!N$15&amp;'Система "Стандарт"'!$B44,Профильные_системы[Название]&amp;Профильные_системы[цвет],0)),IF($D$12=$W$1,INDEX(Таблица2[НДС],MATCH('Система "Стандарт"'!N$15&amp;'Система "Стандарт"'!$B44,Профильные_системы[Название]&amp;Профильные_системы[цвет],0)),IF($D$12=$W$3,INDEX(Таблица2["0" НДС],MATCH('Система "Стандарт"'!N$15&amp;'Система "Стандарт"'!$B44,Профильные_системы[Название]&amp;Профильные_системы[цвет],0)),0)))</f>
        <v>3228.4</v>
      </c>
      <c r="O44" s="202"/>
    </row>
    <row r="45" spans="1:15" s="15" customFormat="1" ht="15" customHeight="1" x14ac:dyDescent="0.25">
      <c r="A45" s="202"/>
      <c r="B45" s="648" t="s">
        <v>2325</v>
      </c>
      <c r="C45" s="16"/>
      <c r="D45" s="16"/>
      <c r="E45" s="16"/>
      <c r="F45" s="265">
        <f t="array" ref="F45">IF($D$12=$W$2,INDEX(Таблица2[без НДС],MATCH('Система "Стандарт"'!F$15&amp;'Система "Стандарт"'!$B45,Профильные_системы[Название]&amp;Профильные_системы[цвет],0)),IF($D$12=$W$1,INDEX(Таблица2[НДС],MATCH('Система "Стандарт"'!F$15&amp;'Система "Стандарт"'!$B45,Профильные_системы[Название]&amp;Профильные_системы[цвет],0)),IF($D$12=$W$3,INDEX(Таблица2["0" НДС],MATCH('Система "Стандарт"'!F$15&amp;'Система "Стандарт"'!$B45,Профильные_системы[Название]&amp;Профильные_системы[цвет],0)),0)))</f>
        <v>2438.94</v>
      </c>
      <c r="G45" s="16"/>
      <c r="H45" s="265">
        <f t="array" ref="H45">IF($D$12=$W$2,INDEX(Таблица2[без НДС],MATCH('Система "Стандарт"'!H$15&amp;'Система "Стандарт"'!$B45,Профильные_системы[Название]&amp;Профильные_системы[цвет],0)),IF($D$12=$W$1,INDEX(Таблица2[НДС],MATCH('Система "Стандарт"'!H$15&amp;'Система "Стандарт"'!$B45,Профильные_системы[Название]&amp;Профильные_системы[цвет],0)),IF($D$12=$W$3,INDEX(Таблица2["0" НДС],MATCH('Система "Стандарт"'!H$15&amp;'Система "Стандарт"'!$B45,Профильные_системы[Название]&amp;Профильные_системы[цвет],0)),0)))</f>
        <v>3295.8</v>
      </c>
      <c r="I45" s="204"/>
      <c r="J45" s="204"/>
      <c r="K45" s="265">
        <f t="array" ref="K45">IF($D$12=$W$2,INDEX(Таблица2[без НДС],MATCH('Система "Стандарт"'!K$15&amp;'Система "Стандарт"'!$B45,Профильные_системы[Название]&amp;Профильные_системы[цвет],0)),IF($D$12=$W$1,INDEX(Таблица2[НДС],MATCH('Система "Стандарт"'!K$15&amp;'Система "Стандарт"'!$B45,Профильные_системы[Название]&amp;Профильные_системы[цвет],0)),IF($D$12=$W$3,INDEX(Таблица2["0" НДС],MATCH('Система "Стандарт"'!K$15&amp;'Система "Стандарт"'!$B45,Профильные_системы[Название]&amp;Профильные_системы[цвет],0)),0)))</f>
        <v>7176.7</v>
      </c>
      <c r="L45" s="265">
        <f t="array" ref="L45">IF($D$12=$W$2,INDEX(Таблица2[без НДС],MATCH('Система "Стандарт"'!L$15&amp;'Система "Стандарт"'!$B45,Профильные_системы[Название]&amp;Профильные_системы[цвет],0)),IF($D$12=$W$1,INDEX(Таблица2[НДС],MATCH('Система "Стандарт"'!L$15&amp;'Система "Стандарт"'!$B45,Профильные_системы[Название]&amp;Профильные_системы[цвет],0)),IF($D$12=$W$3,INDEX(Таблица2["0" НДС],MATCH('Система "Стандарт"'!L$15&amp;'Система "Стандарт"'!$B45,Профильные_системы[Название]&amp;Профильные_системы[цвет],0)),0)))</f>
        <v>2629.08</v>
      </c>
      <c r="M45" s="265">
        <f t="array" ref="M45">IF($D$12=$W$2,INDEX(Таблица2[без НДС],MATCH('Система "Стандарт"'!M$15&amp;'Система "Стандарт"'!$B45,Профильные_системы[Название]&amp;Профильные_системы[цвет],0)),IF($D$12=$W$1,INDEX(Таблица2[НДС],MATCH('Система "Стандарт"'!M$15&amp;'Система "Стандарт"'!$B45,Профильные_системы[Название]&amp;Профильные_системы[цвет],0)),IF($D$12=$W$3,INDEX(Таблица2["0" НДС],MATCH('Система "Стандарт"'!M$15&amp;'Система "Стандарт"'!$B45,Профильные_системы[Название]&amp;Профильные_системы[цвет],0)),0)))</f>
        <v>1597.37</v>
      </c>
      <c r="N45" s="265">
        <f t="array" ref="N45">IF($D$12=$W$2,INDEX(Таблица2[без НДС],MATCH('Система "Стандарт"'!N$15&amp;'Система "Стандарт"'!$B45,Профильные_системы[Название]&amp;Профильные_системы[цвет],0)),IF($D$12=$W$1,INDEX(Таблица2[НДС],MATCH('Система "Стандарт"'!N$15&amp;'Система "Стандарт"'!$B45,Профильные_системы[Название]&amp;Профильные_системы[цвет],0)),IF($D$12=$W$3,INDEX(Таблица2["0" НДС],MATCH('Система "Стандарт"'!N$15&amp;'Система "Стандарт"'!$B45,Профильные_системы[Название]&amp;Профильные_системы[цвет],0)),0)))</f>
        <v>3228.4</v>
      </c>
      <c r="O45" s="202"/>
    </row>
    <row r="46" spans="1:15" s="15" customFormat="1" ht="15" hidden="1" customHeight="1" x14ac:dyDescent="0.25">
      <c r="A46" s="202"/>
      <c r="B46" s="14" t="s">
        <v>2340</v>
      </c>
      <c r="C46" s="16"/>
      <c r="D46" s="365">
        <f t="array" ref="D46">IF($D$12=$W$2,INDEX(Таблица2[без НДС],MATCH('Система "Стандарт"'!D$15&amp;'Система "Стандарт"'!$B46,Профильные_системы[Название]&amp;Профильные_системы[цвет],0)),IF($D$12=$W$1,INDEX(Таблица2[НДС],MATCH('Система "Стандарт"'!D$15&amp;'Система "Стандарт"'!$B46,Профильные_системы[Название]&amp;Профильные_системы[цвет],0)),IF($D$12=$W$3,INDEX(Таблица2["0" НДС],MATCH('Система "Стандарт"'!D$15&amp;'Система "Стандарт"'!$B46,Профильные_системы[Название]&amp;Профильные_системы[цвет],0)),0)))</f>
        <v>3625.39</v>
      </c>
      <c r="E46" s="16"/>
      <c r="F46" s="16"/>
      <c r="G46" s="16"/>
      <c r="H46" s="365">
        <f t="array" ref="H46">IF($D$12=$W$2,INDEX(Таблица2[без НДС],MATCH('Система "Стандарт"'!H$15&amp;'Система "Стандарт"'!$B46,Профильные_системы[Название]&amp;Профильные_системы[цвет],0)),IF($D$12=$W$1,INDEX(Таблица2[НДС],MATCH('Система "Стандарт"'!H$15&amp;'Система "Стандарт"'!$B46,Профильные_системы[Название]&amp;Профильные_системы[цвет],0)),IF($D$12=$W$3,INDEX(Таблица2["0" НДС],MATCH('Система "Стандарт"'!H$15&amp;'Система "Стандарт"'!$B46,Профильные_системы[Название]&amp;Профильные_системы[цвет],0)),0)))</f>
        <v>3295.8</v>
      </c>
      <c r="I46" s="365">
        <f t="array" ref="I46">IF($D$12=$W$2,INDEX(Таблица2[без НДС],MATCH('Система "Стандарт"'!I$15&amp;'Система "Стандарт"'!$B46,Профильные_системы[Название]&amp;Профильные_системы[цвет],0)),IF($D$12=$W$1,INDEX(Таблица2[НДС],MATCH('Система "Стандарт"'!I$15&amp;'Система "Стандарт"'!$B46,Профильные_системы[Название]&amp;Профильные_системы[цвет],0)),IF($D$12=$W$3,INDEX(Таблица2["0" НДС],MATCH('Система "Стандарт"'!I$15&amp;'Система "Стандарт"'!$B46,Профильные_системы[Название]&amp;Профильные_системы[цвет],0)),0)))</f>
        <v>3228.4</v>
      </c>
      <c r="J46" s="204"/>
      <c r="K46" s="365">
        <f t="array" ref="K46">IF($D$12=$W$2,INDEX(Таблица2[без НДС],MATCH('Система "Стандарт"'!K$15&amp;'Система "Стандарт"'!$B46,Профильные_системы[Название]&amp;Профильные_системы[цвет],0)),IF($D$12=$W$1,INDEX(Таблица2[НДС],MATCH('Система "Стандарт"'!K$15&amp;'Система "Стандарт"'!$B46,Профильные_системы[Название]&amp;Профильные_системы[цвет],0)),IF($D$12=$W$3,INDEX(Таблица2["0" НДС],MATCH('Система "Стандарт"'!K$15&amp;'Система "Стандарт"'!$B46,Профильные_системы[Название]&amp;Профильные_системы[цвет],0)),0)))</f>
        <v>7176.7</v>
      </c>
      <c r="L46" s="365">
        <f t="array" ref="L46">IF($D$12=$W$2,INDEX(Таблица2[без НДС],MATCH('Система "Стандарт"'!L$15&amp;'Система "Стандарт"'!$B46,Профильные_системы[Название]&amp;Профильные_системы[цвет],0)),IF($D$12=$W$1,INDEX(Таблица2[НДС],MATCH('Система "Стандарт"'!L$15&amp;'Система "Стандарт"'!$B46,Профильные_системы[Название]&amp;Профильные_системы[цвет],0)),IF($D$12=$W$3,INDEX(Таблица2["0" НДС],MATCH('Система "Стандарт"'!L$15&amp;'Система "Стандарт"'!$B46,Профильные_системы[Название]&amp;Профильные_системы[цвет],0)),0)))</f>
        <v>2629.08</v>
      </c>
      <c r="M46" s="365">
        <f t="array" ref="M46">IF($D$12=$W$2,INDEX(Таблица2[без НДС],MATCH('Система "Стандарт"'!M$15&amp;'Система "Стандарт"'!$B46,Профильные_системы[Название]&amp;Профильные_системы[цвет],0)),IF($D$12=$W$1,INDEX(Таблица2[НДС],MATCH('Система "Стандарт"'!M$15&amp;'Система "Стандарт"'!$B46,Профильные_системы[Название]&amp;Профильные_системы[цвет],0)),IF($D$12=$W$3,INDEX(Таблица2["0" НДС],MATCH('Система "Стандарт"'!M$15&amp;'Система "Стандарт"'!$B46,Профильные_системы[Название]&amp;Профильные_системы[цвет],0)),0)))</f>
        <v>1597.37</v>
      </c>
      <c r="N46" s="365">
        <f t="array" ref="N46">IF($D$12=$W$2,INDEX(Таблица2[без НДС],MATCH('Система "Стандарт"'!N$15&amp;'Система "Стандарт"'!$B46,Профильные_системы[Название]&amp;Профильные_системы[цвет],0)),IF($D$12=$W$1,INDEX(Таблица2[НДС],MATCH('Система "Стандарт"'!N$15&amp;'Система "Стандарт"'!$B46,Профильные_системы[Название]&amp;Профильные_системы[цвет],0)),IF($D$12=$W$3,INDEX(Таблица2["0" НДС],MATCH('Система "Стандарт"'!N$15&amp;'Система "Стандарт"'!$B46,Профильные_системы[Название]&amp;Профильные_системы[цвет],0)),0)))</f>
        <v>3228.4</v>
      </c>
      <c r="O46" s="202"/>
    </row>
    <row r="47" spans="1:15" s="15" customFormat="1" ht="15" customHeight="1" x14ac:dyDescent="0.25">
      <c r="A47" s="202"/>
      <c r="B47" s="603" t="s">
        <v>21</v>
      </c>
      <c r="C47" s="204"/>
      <c r="D47" s="572">
        <f t="array" ref="D47">IF($D$12=$W$2,INDEX(Таблица2[без НДС],MATCH('Система "Стандарт"'!D$15&amp;'Система "Стандарт"'!$B47,Профильные_системы[Название]&amp;Профильные_системы[цвет],0)),IF($D$12=$W$1,INDEX(Таблица2[НДС],MATCH('Система "Стандарт"'!D$15&amp;'Система "Стандарт"'!$B47,Профильные_системы[Название]&amp;Профильные_системы[цвет],0)),IF($D$12=$W$3,INDEX(Таблица2["0" НДС],MATCH('Система "Стандарт"'!D$15&amp;'Система "Стандарт"'!$B47,Профильные_системы[Название]&amp;Профильные_системы[цвет],0)),0)))</f>
        <v>3262.85</v>
      </c>
      <c r="E47" s="16"/>
      <c r="F47" s="16"/>
      <c r="G47" s="16"/>
      <c r="H47" s="572">
        <f t="array" ref="H47">IF($D$12=$W$2,INDEX(Таблица2[без НДС],MATCH('Система "Стандарт"'!H$15&amp;'Система "Стандарт"'!$B47,Профильные_системы[Название]&amp;Профильные_системы[цвет],0)),IF($D$12=$W$1,INDEX(Таблица2[НДС],MATCH('Система "Стандарт"'!H$15&amp;'Система "Стандарт"'!$B47,Профильные_системы[Название]&amp;Профильные_системы[цвет],0)),IF($D$12=$W$3,INDEX(Таблица2["0" НДС],MATCH('Система "Стандарт"'!H$15&amp;'Система "Стандарт"'!$B47,Профильные_системы[Название]&amp;Профильные_системы[цвет],0)),0)))</f>
        <v>3295.8</v>
      </c>
      <c r="I47" s="572">
        <f t="array" ref="I47">IF($D$12=$W$2,INDEX(Таблица2[без НДС],MATCH('Система "Стандарт"'!I$15&amp;'Система "Стандарт"'!$B47,Профильные_системы[Название]&amp;Профильные_системы[цвет],0)),IF($D$12=$W$1,INDEX(Таблица2[НДС],MATCH('Система "Стандарт"'!I$15&amp;'Система "Стандарт"'!$B47,Профильные_системы[Название]&amp;Профильные_системы[цвет],0)),IF($D$12=$W$3,INDEX(Таблица2["0" НДС],MATCH('Система "Стандарт"'!I$15&amp;'Система "Стандарт"'!$B47,Профильные_системы[Название]&amp;Профильные_системы[цвет],0)),0)))</f>
        <v>2905.56</v>
      </c>
      <c r="J47" s="204"/>
      <c r="K47" s="572">
        <f t="array" ref="K47">IF($D$12=$W$2,INDEX(Таблица2[без НДС],MATCH('Система "Стандарт"'!K$15&amp;'Система "Стандарт"'!$B47,Профильные_системы[Название]&amp;Профильные_системы[цвет],0)),IF($D$12=$W$1,INDEX(Таблица2[НДС],MATCH('Система "Стандарт"'!K$15&amp;'Система "Стандарт"'!$B47,Профильные_системы[Название]&amp;Профильные_системы[цвет],0)),IF($D$12=$W$3,INDEX(Таблица2["0" НДС],MATCH('Система "Стандарт"'!K$15&amp;'Система "Стандарт"'!$B47,Профильные_системы[Название]&amp;Профильные_системы[цвет],0)),0)))</f>
        <v>6459.03</v>
      </c>
      <c r="L47" s="572">
        <f t="array" ref="L47">IF($D$12=$W$2,INDEX(Таблица2[без НДС],MATCH('Система "Стандарт"'!L$15&amp;'Система "Стандарт"'!$B47,Профильные_системы[Название]&amp;Профильные_системы[цвет],0)),IF($D$12=$W$1,INDEX(Таблица2[НДС],MATCH('Система "Стандарт"'!L$15&amp;'Система "Стандарт"'!$B47,Профильные_системы[Название]&amp;Профильные_системы[цвет],0)),IF($D$12=$W$3,INDEX(Таблица2["0" НДС],MATCH('Система "Стандарт"'!L$15&amp;'Система "Стандарт"'!$B47,Профильные_системы[Название]&amp;Профильные_системы[цвет],0)),0)))</f>
        <v>2366.17</v>
      </c>
      <c r="M47" s="572">
        <f t="array" ref="M47">IF($D$12=$W$2,INDEX(Таблица2[без НДС],MATCH('Система "Стандарт"'!M$15&amp;'Система "Стандарт"'!$B47,Профильные_системы[Название]&amp;Профильные_системы[цвет],0)),IF($D$12=$W$1,INDEX(Таблица2[НДС],MATCH('Система "Стандарт"'!M$15&amp;'Система "Стандарт"'!$B47,Профильные_системы[Название]&amp;Профильные_системы[цвет],0)),IF($D$12=$W$3,INDEX(Таблица2["0" НДС],MATCH('Система "Стандарт"'!M$15&amp;'Система "Стандарт"'!$B47,Профильные_системы[Название]&amp;Профильные_системы[цвет],0)),0)))</f>
        <v>1437.63</v>
      </c>
      <c r="N47" s="572">
        <f t="array" ref="N47">IF($D$12=$W$2,INDEX(Таблица2[без НДС],MATCH('Система "Стандарт"'!N$15&amp;'Система "Стандарт"'!$B47,Профильные_системы[Название]&amp;Профильные_системы[цвет],0)),IF($D$12=$W$1,INDEX(Таблица2[НДС],MATCH('Система "Стандарт"'!N$15&amp;'Система "Стандарт"'!$B47,Профильные_системы[Название]&amp;Профильные_системы[цвет],0)),IF($D$12=$W$3,INDEX(Таблица2["0" НДС],MATCH('Система "Стандарт"'!N$15&amp;'Система "Стандарт"'!$B47,Профильные_системы[Название]&amp;Профильные_системы[цвет],0)),0)))</f>
        <v>2905.56</v>
      </c>
      <c r="O47" s="202"/>
    </row>
    <row r="48" spans="1:15" s="15" customFormat="1" ht="15" customHeight="1" x14ac:dyDescent="0.25">
      <c r="A48" s="202"/>
      <c r="B48" s="603" t="s">
        <v>28</v>
      </c>
      <c r="C48" s="572">
        <f t="array" ref="C48">IF($D$12=$W$2,INDEX(Таблица2[без НДС],MATCH('Система "Стандарт"'!C$15&amp;'Система "Стандарт"'!$B48,Профильные_системы[Название]&amp;Профильные_системы[цвет],0)),IF($D$12=$W$1,INDEX(Таблица2[НДС],MATCH('Система "Стандарт"'!C$15&amp;'Система "Стандарт"'!$B48,Профильные_системы[Название]&amp;Профильные_системы[цвет],0)),IF($D$12=$W$3,INDEX(Таблица2["0" НДС],MATCH('Система "Стандарт"'!C$15&amp;'Система "Стандарт"'!$B48,Профильные_системы[Название]&amp;Профильные_системы[цвет],0)),0)))</f>
        <v>6295.01</v>
      </c>
      <c r="D48" s="572">
        <f t="array" ref="D48">IF($D$12=$W$2,INDEX(Таблица2[без НДС],MATCH('Система "Стандарт"'!D$15&amp;'Система "Стандарт"'!$B48,Профильные_системы[Название]&amp;Профильные_системы[цвет],0)),IF($D$12=$W$1,INDEX(Таблица2[НДС],MATCH('Система "Стандарт"'!D$15&amp;'Система "Стандарт"'!$B48,Профильные_системы[Название]&amp;Профильные_системы[цвет],0)),IF($D$12=$W$3,INDEX(Таблица2["0" НДС],MATCH('Система "Стандарт"'!D$15&amp;'Система "Стандарт"'!$B48,Профильные_системы[Название]&amp;Профильные_системы[цвет],0)),0)))</f>
        <v>3262.85</v>
      </c>
      <c r="E48" s="16"/>
      <c r="F48" s="572">
        <f t="array" ref="F48">IF($D$12=$W$2,INDEX(Таблица2[без НДС],MATCH('Система "Стандарт"'!F$15&amp;'Система "Стандарт"'!$B48,Профильные_системы[Название]&amp;Профильные_системы[цвет],0)),IF($D$12=$W$1,INDEX(Таблица2[НДС],MATCH('Система "Стандарт"'!F$15&amp;'Система "Стандарт"'!$B48,Профильные_системы[Название]&amp;Профильные_системы[цвет],0)),IF($D$12=$W$3,INDEX(Таблица2["0" НДС],MATCH('Система "Стандарт"'!F$15&amp;'Система "Стандарт"'!$B48,Профильные_системы[Название]&amp;Профильные_системы[цвет],0)),0)))</f>
        <v>2195.0500000000002</v>
      </c>
      <c r="G48" s="16"/>
      <c r="H48" s="572">
        <f t="array" ref="H48">IF($D$12=$W$2,INDEX(Таблица2[без НДС],MATCH('Система "Стандарт"'!H$15&amp;'Система "Стандарт"'!$B48,Профильные_системы[Название]&amp;Профильные_системы[цвет],0)),IF($D$12=$W$1,INDEX(Таблица2[НДС],MATCH('Система "Стандарт"'!H$15&amp;'Система "Стандарт"'!$B48,Профильные_системы[Название]&amp;Профильные_системы[цвет],0)),IF($D$12=$W$3,INDEX(Таблица2["0" НДС],MATCH('Система "Стандарт"'!H$15&amp;'Система "Стандарт"'!$B48,Профильные_системы[Название]&amp;Профильные_системы[цвет],0)),0)))</f>
        <v>2966.22</v>
      </c>
      <c r="I48" s="572">
        <f t="array" ref="I48">IF($D$12=$W$2,INDEX(Таблица2[без НДС],MATCH('Система "Стандарт"'!I$15&amp;'Система "Стандарт"'!$B48,Профильные_системы[Название]&amp;Профильные_системы[цвет],0)),IF($D$12=$W$1,INDEX(Таблица2[НДС],MATCH('Система "Стандарт"'!I$15&amp;'Система "Стандарт"'!$B48,Профильные_системы[Название]&amp;Профильные_системы[цвет],0)),IF($D$12=$W$3,INDEX(Таблица2["0" НДС],MATCH('Система "Стандарт"'!I$15&amp;'Система "Стандарт"'!$B48,Профильные_системы[Название]&amp;Профильные_системы[цвет],0)),0)))</f>
        <v>2905.56</v>
      </c>
      <c r="J48" s="572">
        <f t="array" ref="J48">IF($D$12=$W$2,INDEX(Таблица2[без НДС],MATCH('Система "Стандарт"'!J$15&amp;'Система "Стандарт"'!$B48,Профильные_системы[Название]&amp;Профильные_системы[цвет],0)),IF($D$12=$W$1,INDEX(Таблица2[НДС],MATCH('Система "Стандарт"'!J$15&amp;'Система "Стандарт"'!$B48,Профильные_системы[Название]&amp;Профильные_системы[цвет],0)),IF($D$12=$W$3,INDEX(Таблица2["0" НДС],MATCH('Система "Стандарт"'!J$15&amp;'Система "Стандарт"'!$B48,Профильные_системы[Название]&amp;Профильные_системы[цвет],0)),0)))</f>
        <v>2195.0500000000002</v>
      </c>
      <c r="K48" s="572">
        <f t="array" ref="K48">IF($D$12=$W$2,INDEX(Таблица2[без НДС],MATCH('Система "Стандарт"'!K$15&amp;'Система "Стандарт"'!$B48,Профильные_системы[Название]&amp;Профильные_системы[цвет],0)),IF($D$12=$W$1,INDEX(Таблица2[НДС],MATCH('Система "Стандарт"'!K$15&amp;'Система "Стандарт"'!$B48,Профильные_системы[Название]&amp;Профильные_системы[цвет],0)),IF($D$12=$W$3,INDEX(Таблица2["0" НДС],MATCH('Система "Стандарт"'!K$15&amp;'Система "Стандарт"'!$B48,Профильные_системы[Название]&amp;Профильные_системы[цвет],0)),0)))</f>
        <v>6459.03</v>
      </c>
      <c r="L48" s="572">
        <f t="array" ref="L48">IF($D$12=$W$2,INDEX(Таблица2[без НДС],MATCH('Система "Стандарт"'!L$15&amp;'Система "Стандарт"'!$B48,Профильные_системы[Название]&amp;Профильные_системы[цвет],0)),IF($D$12=$W$1,INDEX(Таблица2[НДС],MATCH('Система "Стандарт"'!L$15&amp;'Система "Стандарт"'!$B48,Профильные_системы[Название]&amp;Профильные_системы[цвет],0)),IF($D$12=$W$3,INDEX(Таблица2["0" НДС],MATCH('Система "Стандарт"'!L$15&amp;'Система "Стандарт"'!$B48,Профильные_системы[Название]&amp;Профильные_системы[цвет],0)),0)))</f>
        <v>2366.17</v>
      </c>
      <c r="M48" s="572">
        <f t="array" ref="M48">IF($D$12=$W$2,INDEX(Таблица2[без НДС],MATCH('Система "Стандарт"'!M$15&amp;'Система "Стандарт"'!$B48,Профильные_системы[Название]&amp;Профильные_системы[цвет],0)),IF($D$12=$W$1,INDEX(Таблица2[НДС],MATCH('Система "Стандарт"'!M$15&amp;'Система "Стандарт"'!$B48,Профильные_системы[Название]&amp;Профильные_системы[цвет],0)),IF($D$12=$W$3,INDEX(Таблица2["0" НДС],MATCH('Система "Стандарт"'!M$15&amp;'Система "Стандарт"'!$B48,Профильные_системы[Название]&amp;Профильные_системы[цвет],0)),0)))</f>
        <v>1437.63</v>
      </c>
      <c r="N48" s="572">
        <f t="array" ref="N48">IF($D$12=$W$2,INDEX(Таблица2[без НДС],MATCH('Система "Стандарт"'!N$15&amp;'Система "Стандарт"'!$B48,Профильные_системы[Название]&amp;Профильные_системы[цвет],0)),IF($D$12=$W$1,INDEX(Таблица2[НДС],MATCH('Система "Стандарт"'!N$15&amp;'Система "Стандарт"'!$B48,Профильные_системы[Название]&amp;Профильные_системы[цвет],0)),IF($D$12=$W$3,INDEX(Таблица2["0" НДС],MATCH('Система "Стандарт"'!N$15&amp;'Система "Стандарт"'!$B48,Профильные_системы[Название]&amp;Профильные_системы[цвет],0)),0)))</f>
        <v>2905.56</v>
      </c>
      <c r="O48" s="202"/>
    </row>
    <row r="49" spans="1:15" s="15" customFormat="1" ht="15" customHeight="1" x14ac:dyDescent="0.25">
      <c r="A49" s="202"/>
      <c r="B49" s="603" t="s">
        <v>14</v>
      </c>
      <c r="C49" s="572">
        <f t="array" ref="C49">IF($D$12=$W$2,INDEX(Таблица2[без НДС],MATCH('Система "Стандарт"'!C$15&amp;'Система "Стандарт"'!$B49,Профильные_системы[Название]&amp;Профильные_системы[цвет],0)),IF($D$12=$W$1,INDEX(Таблица2[НДС],MATCH('Система "Стандарт"'!C$15&amp;'Система "Стандарт"'!$B49,Профильные_системы[Название]&amp;Профильные_системы[цвет],0)),IF($D$12=$W$3,INDEX(Таблица2["0" НДС],MATCH('Система "Стандарт"'!C$15&amp;'Система "Стандарт"'!$B49,Профильные_системы[Название]&amp;Профильные_системы[цвет],0)),0)))</f>
        <v>6295.01</v>
      </c>
      <c r="D49" s="572">
        <f t="array" ref="D49">IF($D$12=$W$2,INDEX(Таблица2[без НДС],MATCH('Система "Стандарт"'!D$15&amp;'Система "Стандарт"'!$B49,Профильные_системы[Название]&amp;Профильные_системы[цвет],0)),IF($D$12=$W$1,INDEX(Таблица2[НДС],MATCH('Система "Стандарт"'!D$15&amp;'Система "Стандарт"'!$B49,Профильные_системы[Название]&amp;Профильные_системы[цвет],0)),IF($D$12=$W$3,INDEX(Таблица2["0" НДС],MATCH('Система "Стандарт"'!D$15&amp;'Система "Стандарт"'!$B49,Профильные_системы[Название]&amp;Профильные_системы[цвет],0)),0)))</f>
        <v>3262.85</v>
      </c>
      <c r="E49" s="16"/>
      <c r="F49" s="572">
        <f t="array" ref="F49">IF($D$12=$W$2,INDEX(Таблица2[без НДС],MATCH('Система "Стандарт"'!F$15&amp;'Система "Стандарт"'!$B49,Профильные_системы[Название]&amp;Профильные_системы[цвет],0)),IF($D$12=$W$1,INDEX(Таблица2[НДС],MATCH('Система "Стандарт"'!F$15&amp;'Система "Стандарт"'!$B49,Профильные_системы[Название]&amp;Профильные_системы[цвет],0)),IF($D$12=$W$3,INDEX(Таблица2["0" НДС],MATCH('Система "Стандарт"'!F$15&amp;'Система "Стандарт"'!$B49,Профильные_системы[Название]&amp;Профильные_системы[цвет],0)),0)))</f>
        <v>2195.0500000000002</v>
      </c>
      <c r="G49" s="16"/>
      <c r="H49" s="572">
        <f t="array" ref="H49">IF($D$12=$W$2,INDEX(Таблица2[без НДС],MATCH('Система "Стандарт"'!H$15&amp;'Система "Стандарт"'!$B49,Профильные_системы[Название]&amp;Профильные_системы[цвет],0)),IF($D$12=$W$1,INDEX(Таблица2[НДС],MATCH('Система "Стандарт"'!H$15&amp;'Система "Стандарт"'!$B49,Профильные_системы[Название]&amp;Профильные_системы[цвет],0)),IF($D$12=$W$3,INDEX(Таблица2["0" НДС],MATCH('Система "Стандарт"'!H$15&amp;'Система "Стандарт"'!$B49,Профильные_системы[Название]&amp;Профильные_системы[цвет],0)),0)))</f>
        <v>2966.22</v>
      </c>
      <c r="I49" s="572">
        <f t="array" ref="I49">IF($D$12=$W$2,INDEX(Таблица2[без НДС],MATCH('Система "Стандарт"'!I$15&amp;'Система "Стандарт"'!$B49,Профильные_системы[Название]&amp;Профильные_системы[цвет],0)),IF($D$12=$W$1,INDEX(Таблица2[НДС],MATCH('Система "Стандарт"'!I$15&amp;'Система "Стандарт"'!$B49,Профильные_системы[Название]&amp;Профильные_системы[цвет],0)),IF($D$12=$W$3,INDEX(Таблица2["0" НДС],MATCH('Система "Стандарт"'!I$15&amp;'Система "Стандарт"'!$B49,Профильные_системы[Название]&amp;Профильные_системы[цвет],0)),0)))</f>
        <v>2905.56</v>
      </c>
      <c r="J49" s="572">
        <f t="array" ref="J49">IF($D$12=$W$2,INDEX(Таблица2[без НДС],MATCH('Система "Стандарт"'!J$15&amp;'Система "Стандарт"'!$B49,Профильные_системы[Название]&amp;Профильные_системы[цвет],0)),IF($D$12=$W$1,INDEX(Таблица2[НДС],MATCH('Система "Стандарт"'!J$15&amp;'Система "Стандарт"'!$B49,Профильные_системы[Название]&amp;Профильные_системы[цвет],0)),IF($D$12=$W$3,INDEX(Таблица2["0" НДС],MATCH('Система "Стандарт"'!J$15&amp;'Система "Стандарт"'!$B49,Профильные_системы[Название]&amp;Профильные_системы[цвет],0)),0)))</f>
        <v>2195.0500000000002</v>
      </c>
      <c r="K49" s="572">
        <f t="array" ref="K49">IF($D$12=$W$2,INDEX(Таблица2[без НДС],MATCH('Система "Стандарт"'!K$15&amp;'Система "Стандарт"'!$B49,Профильные_системы[Название]&amp;Профильные_системы[цвет],0)),IF($D$12=$W$1,INDEX(Таблица2[НДС],MATCH('Система "Стандарт"'!K$15&amp;'Система "Стандарт"'!$B49,Профильные_системы[Название]&amp;Профильные_системы[цвет],0)),IF($D$12=$W$3,INDEX(Таблица2["0" НДС],MATCH('Система "Стандарт"'!K$15&amp;'Система "Стандарт"'!$B49,Профильные_системы[Название]&amp;Профильные_системы[цвет],0)),0)))</f>
        <v>6459.03</v>
      </c>
      <c r="L49" s="572">
        <f t="array" ref="L49">IF($D$12=$W$2,INDEX(Таблица2[без НДС],MATCH('Система "Стандарт"'!L$15&amp;'Система "Стандарт"'!$B49,Профильные_системы[Название]&amp;Профильные_системы[цвет],0)),IF($D$12=$W$1,INDEX(Таблица2[НДС],MATCH('Система "Стандарт"'!L$15&amp;'Система "Стандарт"'!$B49,Профильные_системы[Название]&amp;Профильные_системы[цвет],0)),IF($D$12=$W$3,INDEX(Таблица2["0" НДС],MATCH('Система "Стандарт"'!L$15&amp;'Система "Стандарт"'!$B49,Профильные_системы[Название]&amp;Профильные_системы[цвет],0)),0)))</f>
        <v>2366.17</v>
      </c>
      <c r="M49" s="572">
        <f t="array" ref="M49">IF($D$12=$W$2,INDEX(Таблица2[без НДС],MATCH('Система "Стандарт"'!M$15&amp;'Система "Стандарт"'!$B49,Профильные_системы[Название]&amp;Профильные_системы[цвет],0)),IF($D$12=$W$1,INDEX(Таблица2[НДС],MATCH('Система "Стандарт"'!M$15&amp;'Система "Стандарт"'!$B49,Профильные_системы[Название]&amp;Профильные_системы[цвет],0)),IF($D$12=$W$3,INDEX(Таблица2["0" НДС],MATCH('Система "Стандарт"'!M$15&amp;'Система "Стандарт"'!$B49,Профильные_системы[Название]&amp;Профильные_системы[цвет],0)),0)))</f>
        <v>1437.63</v>
      </c>
      <c r="N49" s="572">
        <f t="array" ref="N49">IF($D$12=$W$2,INDEX(Таблица2[без НДС],MATCH('Система "Стандарт"'!N$15&amp;'Система "Стандарт"'!$B49,Профильные_системы[Название]&amp;Профильные_системы[цвет],0)),IF($D$12=$W$1,INDEX(Таблица2[НДС],MATCH('Система "Стандарт"'!N$15&amp;'Система "Стандарт"'!$B49,Профильные_системы[Название]&amp;Профильные_системы[цвет],0)),IF($D$12=$W$3,INDEX(Таблица2["0" НДС],MATCH('Система "Стандарт"'!N$15&amp;'Система "Стандарт"'!$B49,Профильные_системы[Название]&amp;Профильные_системы[цвет],0)),0)))</f>
        <v>2905.56</v>
      </c>
      <c r="O49" s="202"/>
    </row>
    <row r="50" spans="1:15" s="15" customFormat="1" ht="15" customHeight="1" x14ac:dyDescent="0.25">
      <c r="A50" s="202"/>
      <c r="B50" s="603" t="s">
        <v>15</v>
      </c>
      <c r="C50" s="16"/>
      <c r="D50" s="572">
        <f t="array" ref="D50">IF($D$12=$W$2,INDEX(Таблица2[без НДС],MATCH('Система "Стандарт"'!D$15&amp;'Система "Стандарт"'!$B50,Профильные_системы[Название]&amp;Профильные_системы[цвет],0)),IF($D$12=$W$1,INDEX(Таблица2[НДС],MATCH('Система "Стандарт"'!D$15&amp;'Система "Стандарт"'!$B50,Профильные_системы[Название]&amp;Профильные_системы[цвет],0)),IF($D$12=$W$3,INDEX(Таблица2["0" НДС],MATCH('Система "Стандарт"'!D$15&amp;'Система "Стандарт"'!$B50,Профильные_системы[Название]&amp;Профильные_системы[цвет],0)),0)))</f>
        <v>3262.85</v>
      </c>
      <c r="E50" s="16"/>
      <c r="F50" s="572">
        <f t="array" ref="F50">IF($D$12=$W$2,INDEX(Таблица2[без НДС],MATCH('Система "Стандарт"'!F$15&amp;'Система "Стандарт"'!$B50,Профильные_системы[Название]&amp;Профильные_системы[цвет],0)),IF($D$12=$W$1,INDEX(Таблица2[НДС],MATCH('Система "Стандарт"'!F$15&amp;'Система "Стандарт"'!$B50,Профильные_системы[Название]&amp;Профильные_системы[цвет],0)),IF($D$12=$W$3,INDEX(Таблица2["0" НДС],MATCH('Система "Стандарт"'!F$15&amp;'Система "Стандарт"'!$B50,Профильные_системы[Название]&amp;Профильные_системы[цвет],0)),0)))</f>
        <v>2195.0500000000002</v>
      </c>
      <c r="G50" s="16"/>
      <c r="H50" s="572">
        <f t="array" ref="H50">IF($D$12=$W$2,INDEX(Таблица2[без НДС],MATCH('Система "Стандарт"'!H$15&amp;'Система "Стандарт"'!$B50,Профильные_системы[Название]&amp;Профильные_системы[цвет],0)),IF($D$12=$W$1,INDEX(Таблица2[НДС],MATCH('Система "Стандарт"'!H$15&amp;'Система "Стандарт"'!$B50,Профильные_системы[Название]&amp;Профильные_системы[цвет],0)),IF($D$12=$W$3,INDEX(Таблица2["0" НДС],MATCH('Система "Стандарт"'!H$15&amp;'Система "Стандарт"'!$B50,Профильные_системы[Название]&amp;Профильные_системы[цвет],0)),0)))</f>
        <v>2966.22</v>
      </c>
      <c r="I50" s="572">
        <f t="array" ref="I50">IF($D$12=$W$2,INDEX(Таблица2[без НДС],MATCH('Система "Стандарт"'!I$15&amp;'Система "Стандарт"'!$B50,Профильные_системы[Название]&amp;Профильные_системы[цвет],0)),IF($D$12=$W$1,INDEX(Таблица2[НДС],MATCH('Система "Стандарт"'!I$15&amp;'Система "Стандарт"'!$B50,Профильные_системы[Название]&amp;Профильные_системы[цвет],0)),IF($D$12=$W$3,INDEX(Таблица2["0" НДС],MATCH('Система "Стандарт"'!I$15&amp;'Система "Стандарт"'!$B50,Профильные_системы[Название]&amp;Профильные_системы[цвет],0)),0)))</f>
        <v>2905.56</v>
      </c>
      <c r="J50" s="572">
        <f t="array" ref="J50">IF($D$12=$W$2,INDEX(Таблица2[без НДС],MATCH('Система "Стандарт"'!J$15&amp;'Система "Стандарт"'!$B50,Профильные_системы[Название]&amp;Профильные_системы[цвет],0)),IF($D$12=$W$1,INDEX(Таблица2[НДС],MATCH('Система "Стандарт"'!J$15&amp;'Система "Стандарт"'!$B50,Профильные_системы[Название]&amp;Профильные_системы[цвет],0)),IF($D$12=$W$3,INDEX(Таблица2["0" НДС],MATCH('Система "Стандарт"'!J$15&amp;'Система "Стандарт"'!$B50,Профильные_системы[Название]&amp;Профильные_системы[цвет],0)),0)))</f>
        <v>2195.0500000000002</v>
      </c>
      <c r="K50" s="572">
        <f t="array" ref="K50">IF($D$12=$W$2,INDEX(Таблица2[без НДС],MATCH('Система "Стандарт"'!K$15&amp;'Система "Стандарт"'!$B50,Профильные_системы[Название]&amp;Профильные_системы[цвет],0)),IF($D$12=$W$1,INDEX(Таблица2[НДС],MATCH('Система "Стандарт"'!K$15&amp;'Система "Стандарт"'!$B50,Профильные_системы[Название]&amp;Профильные_системы[цвет],0)),IF($D$12=$W$3,INDEX(Таблица2["0" НДС],MATCH('Система "Стандарт"'!K$15&amp;'Система "Стандарт"'!$B50,Профильные_системы[Название]&amp;Профильные_системы[цвет],0)),0)))</f>
        <v>6459.03</v>
      </c>
      <c r="L50" s="572">
        <f t="array" ref="L50">IF($D$12=$W$2,INDEX(Таблица2[без НДС],MATCH('Система "Стандарт"'!L$15&amp;'Система "Стандарт"'!$B50,Профильные_системы[Название]&amp;Профильные_системы[цвет],0)),IF($D$12=$W$1,INDEX(Таблица2[НДС],MATCH('Система "Стандарт"'!L$15&amp;'Система "Стандарт"'!$B50,Профильные_системы[Название]&amp;Профильные_системы[цвет],0)),IF($D$12=$W$3,INDEX(Таблица2["0" НДС],MATCH('Система "Стандарт"'!L$15&amp;'Система "Стандарт"'!$B50,Профильные_системы[Название]&amp;Профильные_системы[цвет],0)),0)))</f>
        <v>2366.17</v>
      </c>
      <c r="M50" s="572">
        <f t="array" ref="M50">IF($D$12=$W$2,INDEX(Таблица2[без НДС],MATCH('Система "Стандарт"'!M$15&amp;'Система "Стандарт"'!$B50,Профильные_системы[Название]&amp;Профильные_системы[цвет],0)),IF($D$12=$W$1,INDEX(Таблица2[НДС],MATCH('Система "Стандарт"'!M$15&amp;'Система "Стандарт"'!$B50,Профильные_системы[Название]&amp;Профильные_системы[цвет],0)),IF($D$12=$W$3,INDEX(Таблица2["0" НДС],MATCH('Система "Стандарт"'!M$15&amp;'Система "Стандарт"'!$B50,Профильные_системы[Название]&amp;Профильные_системы[цвет],0)),0)))</f>
        <v>1437.63</v>
      </c>
      <c r="N50" s="572">
        <f t="array" ref="N50">IF($D$12=$W$2,INDEX(Таблица2[без НДС],MATCH('Система "Стандарт"'!N$15&amp;'Система "Стандарт"'!$B50,Профильные_системы[Название]&amp;Профильные_системы[цвет],0)),IF($D$12=$W$1,INDEX(Таблица2[НДС],MATCH('Система "Стандарт"'!N$15&amp;'Система "Стандарт"'!$B50,Профильные_системы[Название]&amp;Профильные_системы[цвет],0)),IF($D$12=$W$3,INDEX(Таблица2["0" НДС],MATCH('Система "Стандарт"'!N$15&amp;'Система "Стандарт"'!$B50,Профильные_системы[Название]&amp;Профильные_системы[цвет],0)),0)))</f>
        <v>2905.56</v>
      </c>
      <c r="O50" s="202"/>
    </row>
    <row r="51" spans="1:15" s="15" customFormat="1" ht="15" customHeight="1" x14ac:dyDescent="0.25">
      <c r="A51" s="202"/>
      <c r="B51" s="603" t="s">
        <v>24</v>
      </c>
      <c r="C51" s="16"/>
      <c r="D51" s="572">
        <f t="array" ref="D51">IF($D$12=$W$2,INDEX(Таблица2[без НДС],MATCH('Система "Стандарт"'!D$15&amp;'Система "Стандарт"'!$B51,Профильные_системы[Название]&amp;Профильные_системы[цвет],0)),IF($D$12=$W$1,INDEX(Таблица2[НДС],MATCH('Система "Стандарт"'!D$15&amp;'Система "Стандарт"'!$B51,Профильные_системы[Название]&amp;Профильные_системы[цвет],0)),IF($D$12=$W$3,INDEX(Таблица2["0" НДС],MATCH('Система "Стандарт"'!D$15&amp;'Система "Стандарт"'!$B51,Профильные_системы[Название]&amp;Профильные_системы[цвет],0)),0)))</f>
        <v>3262.85</v>
      </c>
      <c r="E51" s="16"/>
      <c r="F51" s="16"/>
      <c r="G51" s="16"/>
      <c r="H51" s="572">
        <f t="array" ref="H51">IF($D$12=$W$2,INDEX(Таблица2[без НДС],MATCH('Система "Стандарт"'!H$15&amp;'Система "Стандарт"'!$B51,Профильные_системы[Название]&amp;Профильные_системы[цвет],0)),IF($D$12=$W$1,INDEX(Таблица2[НДС],MATCH('Система "Стандарт"'!H$15&amp;'Система "Стандарт"'!$B51,Профильные_системы[Название]&amp;Профильные_системы[цвет],0)),IF($D$12=$W$3,INDEX(Таблица2["0" НДС],MATCH('Система "Стандарт"'!H$15&amp;'Система "Стандарт"'!$B51,Профильные_системы[Название]&amp;Профильные_системы[цвет],0)),0)))</f>
        <v>2966.22</v>
      </c>
      <c r="I51" s="572">
        <f t="array" ref="I51">IF($D$12=$W$2,INDEX(Таблица2[без НДС],MATCH('Система "Стандарт"'!I$15&amp;'Система "Стандарт"'!$B51,Профильные_системы[Название]&amp;Профильные_системы[цвет],0)),IF($D$12=$W$1,INDEX(Таблица2[НДС],MATCH('Система "Стандарт"'!I$15&amp;'Система "Стандарт"'!$B51,Профильные_системы[Название]&amp;Профильные_системы[цвет],0)),IF($D$12=$W$3,INDEX(Таблица2["0" НДС],MATCH('Система "Стандарт"'!I$15&amp;'Система "Стандарт"'!$B51,Профильные_системы[Название]&amp;Профильные_системы[цвет],0)),0)))</f>
        <v>2905.56</v>
      </c>
      <c r="J51" s="204"/>
      <c r="K51" s="572">
        <f t="array" ref="K51">IF($D$12=$W$2,INDEX(Таблица2[без НДС],MATCH('Система "Стандарт"'!K$15&amp;'Система "Стандарт"'!$B51,Профильные_системы[Название]&amp;Профильные_системы[цвет],0)),IF($D$12=$W$1,INDEX(Таблица2[НДС],MATCH('Система "Стандарт"'!K$15&amp;'Система "Стандарт"'!$B51,Профильные_системы[Название]&amp;Профильные_системы[цвет],0)),IF($D$12=$W$3,INDEX(Таблица2["0" НДС],MATCH('Система "Стандарт"'!K$15&amp;'Система "Стандарт"'!$B51,Профильные_системы[Название]&amp;Профильные_системы[цвет],0)),0)))</f>
        <v>6459.03</v>
      </c>
      <c r="L51" s="572">
        <f t="array" ref="L51">IF($D$12=$W$2,INDEX(Таблица2[без НДС],MATCH('Система "Стандарт"'!L$15&amp;'Система "Стандарт"'!$B51,Профильные_системы[Название]&amp;Профильные_системы[цвет],0)),IF($D$12=$W$1,INDEX(Таблица2[НДС],MATCH('Система "Стандарт"'!L$15&amp;'Система "Стандарт"'!$B51,Профильные_системы[Название]&amp;Профильные_системы[цвет],0)),IF($D$12=$W$3,INDEX(Таблица2["0" НДС],MATCH('Система "Стандарт"'!L$15&amp;'Система "Стандарт"'!$B51,Профильные_системы[Название]&amp;Профильные_системы[цвет],0)),0)))</f>
        <v>2366.17</v>
      </c>
      <c r="M51" s="572">
        <f t="array" ref="M51">IF($D$12=$W$2,INDEX(Таблица2[без НДС],MATCH('Система "Стандарт"'!M$15&amp;'Система "Стандарт"'!$B51,Профильные_системы[Название]&amp;Профильные_системы[цвет],0)),IF($D$12=$W$1,INDEX(Таблица2[НДС],MATCH('Система "Стандарт"'!M$15&amp;'Система "Стандарт"'!$B51,Профильные_системы[Название]&amp;Профильные_системы[цвет],0)),IF($D$12=$W$3,INDEX(Таблица2["0" НДС],MATCH('Система "Стандарт"'!M$15&amp;'Система "Стандарт"'!$B51,Профильные_системы[Название]&amp;Профильные_системы[цвет],0)),0)))</f>
        <v>1597.37</v>
      </c>
      <c r="N51" s="572">
        <f t="array" ref="N51">IF($D$12=$W$2,INDEX(Таблица2[без НДС],MATCH('Система "Стандарт"'!N$15&amp;'Система "Стандарт"'!$B51,Профильные_системы[Название]&amp;Профильные_системы[цвет],0)),IF($D$12=$W$1,INDEX(Таблица2[НДС],MATCH('Система "Стандарт"'!N$15&amp;'Система "Стандарт"'!$B51,Профильные_системы[Название]&amp;Профильные_системы[цвет],0)),IF($D$12=$W$3,INDEX(Таблица2["0" НДС],MATCH('Система "Стандарт"'!N$15&amp;'Система "Стандарт"'!$B51,Профильные_системы[Название]&amp;Профильные_системы[цвет],0)),0)))</f>
        <v>2905.56</v>
      </c>
      <c r="O51" s="202"/>
    </row>
    <row r="52" spans="1:15" ht="18" hidden="1" customHeight="1" x14ac:dyDescent="0.25">
      <c r="A52" s="3"/>
      <c r="B52" s="181"/>
      <c r="C52" s="182"/>
      <c r="D52" s="182"/>
      <c r="E52" s="182"/>
      <c r="F52" s="182"/>
      <c r="G52" s="367" t="s">
        <v>1173</v>
      </c>
      <c r="H52" s="182"/>
      <c r="I52" s="182"/>
      <c r="J52" s="182"/>
      <c r="K52" s="182"/>
      <c r="L52" s="182"/>
      <c r="M52" s="182"/>
      <c r="N52" s="183"/>
      <c r="O52" s="3"/>
    </row>
    <row r="53" spans="1:15" s="15" customFormat="1" ht="15" hidden="1" customHeight="1" x14ac:dyDescent="0.25">
      <c r="A53" s="202"/>
      <c r="B53" s="603" t="s">
        <v>1168</v>
      </c>
      <c r="C53" s="16"/>
      <c r="D53" s="572">
        <f t="array" ref="D53">IF($D$12=$W$2,INDEX(Таблица2[без НДС],MATCH('Система "Стандарт"'!D$15&amp;'Система "Стандарт"'!$B53,Профильные_системы[Название]&amp;Профильные_системы[цвет],0)),IF($D$12=$W$1,INDEX(Таблица2[НДС],MATCH('Система "Стандарт"'!D$15&amp;'Система "Стандарт"'!$B53,Профильные_системы[Название]&amp;Профильные_системы[цвет],0)),IF($D$12=$W$3,INDEX(Таблица2["0" НДС],MATCH('Система "Стандарт"'!D$15&amp;'Система "Стандарт"'!$B53,Профильные_системы[Название]&amp;Профильные_системы[цвет],0)),0)))</f>
        <v>2793.98</v>
      </c>
      <c r="E53" s="16"/>
      <c r="F53" s="16"/>
      <c r="G53" s="16"/>
      <c r="H53" s="572">
        <f t="array" ref="H53">IF($D$12=$W$2,INDEX(Таблица2[без НДС],MATCH('Система "Стандарт"'!H$15&amp;'Система "Стандарт"'!$B53,Профильные_системы[Название]&amp;Профильные_системы[цвет],0)),IF($D$12=$W$1,INDEX(Таблица2[НДС],MATCH('Система "Стандарт"'!H$15&amp;'Система "Стандарт"'!$B53,Профильные_системы[Название]&amp;Профильные_системы[цвет],0)),IF($D$12=$W$3,INDEX(Таблица2["0" НДС],MATCH('Система "Стандарт"'!H$15&amp;'Система "Стандарт"'!$B53,Профильные_системы[Название]&amp;Профильные_системы[цвет],0)),0)))</f>
        <v>2557.09</v>
      </c>
      <c r="I53" s="16"/>
      <c r="J53" s="16"/>
      <c r="K53" s="572">
        <f t="array" ref="K53">IF($D$12=$W$2,INDEX(Таблица2[без НДС],MATCH('Система "Стандарт"'!K$15&amp;'Система "Стандарт"'!$B53,Профильные_системы[Название]&amp;Профильные_системы[цвет],0)),IF($D$12=$W$1,INDEX(Таблица2[НДС],MATCH('Система "Стандарт"'!K$15&amp;'Система "Стандарт"'!$B53,Профильные_системы[Название]&amp;Профильные_системы[цвет],0)),IF($D$12=$W$3,INDEX(Таблица2["0" НДС],MATCH('Система "Стандарт"'!K$15&amp;'Система "Стандарт"'!$B53,Профильные_системы[Название]&amp;Профильные_системы[цвет],0)),0)))</f>
        <v>3777.11</v>
      </c>
      <c r="L53" s="572">
        <f t="array" ref="L53">IF($D$12=$W$2,INDEX(Таблица2[без НДС],MATCH('Система "Стандарт"'!L$15&amp;'Система "Стандарт"'!$B53,Профильные_системы[Название]&amp;Профильные_системы[цвет],0)),IF($D$12=$W$1,INDEX(Таблица2[НДС],MATCH('Система "Стандарт"'!L$15&amp;'Система "Стандарт"'!$B53,Профильные_системы[Название]&amp;Профильные_системы[цвет],0)),IF($D$12=$W$3,INDEX(Таблица2["0" НДС],MATCH('Система "Стандарт"'!L$15&amp;'Система "Стандарт"'!$B53,Профильные_системы[Название]&amp;Профильные_системы[цвет],0)),0)))</f>
        <v>1776.33</v>
      </c>
      <c r="M53" s="572">
        <f t="array" ref="M53">IF($D$12=$W$2,INDEX(Таблица2[без НДС],MATCH('Система "Стандарт"'!M$15&amp;'Система "Стандарт"'!$B53,Профильные_системы[Название]&amp;Профильные_системы[цвет],0)),IF($D$12=$W$1,INDEX(Таблица2[НДС],MATCH('Система "Стандарт"'!M$15&amp;'Система "Стандарт"'!$B53,Профильные_системы[Название]&amp;Профильные_системы[цвет],0)),IF($D$12=$W$3,INDEX(Таблица2["0" НДС],MATCH('Система "Стандарт"'!M$15&amp;'Система "Стандарт"'!$B53,Профильные_системы[Название]&amp;Профильные_системы[цвет],0)),0)))</f>
        <v>1244.6600000000001</v>
      </c>
      <c r="N53" s="572">
        <f t="array" ref="N53">IF($D$12=$W$2,INDEX(Таблица2[без НДС],MATCH('Система "Стандарт"'!N$15&amp;'Система "Стандарт"'!$B53,Профильные_системы[Название]&amp;Профильные_системы[цвет],0)),IF($D$12=$W$1,INDEX(Таблица2[НДС],MATCH('Система "Стандарт"'!N$15&amp;'Система "Стандарт"'!$B53,Профильные_системы[Название]&amp;Профильные_системы[цвет],0)),IF($D$12=$W$3,INDEX(Таблица2["0" НДС],MATCH('Система "Стандарт"'!N$15&amp;'Система "Стандарт"'!$B53,Профильные_системы[Название]&amp;Профильные_системы[цвет],0)),0)))</f>
        <v>2487.56</v>
      </c>
      <c r="O53" s="202"/>
    </row>
    <row r="54" spans="1:15" s="15" customFormat="1" ht="15" hidden="1" customHeight="1" x14ac:dyDescent="0.25">
      <c r="A54" s="202"/>
      <c r="B54" s="603" t="s">
        <v>1169</v>
      </c>
      <c r="C54" s="16"/>
      <c r="D54" s="572">
        <f t="array" ref="D54">IF($D$12=$W$2,INDEX(Таблица2[без НДС],MATCH('Система "Стандарт"'!D$15&amp;'Система "Стандарт"'!$B54,Профильные_системы[Название]&amp;Профильные_системы[цвет],0)),IF($D$12=$W$1,INDEX(Таблица2[НДС],MATCH('Система "Стандарт"'!D$15&amp;'Система "Стандарт"'!$B54,Профильные_системы[Название]&amp;Профильные_системы[цвет],0)),IF($D$12=$W$3,INDEX(Таблица2["0" НДС],MATCH('Система "Стандарт"'!D$15&amp;'Система "Стандарт"'!$B54,Профильные_системы[Название]&amp;Профильные_системы[цвет],0)),0)))</f>
        <v>2793.98</v>
      </c>
      <c r="E54" s="16"/>
      <c r="F54" s="16"/>
      <c r="G54" s="16"/>
      <c r="H54" s="572">
        <f t="array" ref="H54">IF($D$12=$W$2,INDEX(Таблица2[без НДС],MATCH('Система "Стандарт"'!H$15&amp;'Система "Стандарт"'!$B54,Профильные_системы[Название]&amp;Профильные_системы[цвет],0)),IF($D$12=$W$1,INDEX(Таблица2[НДС],MATCH('Система "Стандарт"'!H$15&amp;'Система "Стандарт"'!$B54,Профильные_системы[Название]&amp;Профильные_системы[цвет],0)),IF($D$12=$W$3,INDEX(Таблица2["0" НДС],MATCH('Система "Стандарт"'!H$15&amp;'Система "Стандарт"'!$B54,Профильные_системы[Название]&amp;Профильные_системы[цвет],0)),0)))</f>
        <v>2557.09</v>
      </c>
      <c r="I54" s="16"/>
      <c r="J54" s="16"/>
      <c r="K54" s="572">
        <f t="array" ref="K54">IF($D$12=$W$2,INDEX(Таблица2[без НДС],MATCH('Система "Стандарт"'!K$15&amp;'Система "Стандарт"'!$B54,Профильные_системы[Название]&amp;Профильные_системы[цвет],0)),IF($D$12=$W$1,INDEX(Таблица2[НДС],MATCH('Система "Стандарт"'!K$15&amp;'Система "Стандарт"'!$B54,Профильные_системы[Название]&amp;Профильные_системы[цвет],0)),IF($D$12=$W$3,INDEX(Таблица2["0" НДС],MATCH('Система "Стандарт"'!K$15&amp;'Система "Стандарт"'!$B54,Профильные_системы[Название]&amp;Профильные_системы[цвет],0)),0)))</f>
        <v>3777.11</v>
      </c>
      <c r="L54" s="572">
        <f t="array" ref="L54">IF($D$12=$W$2,INDEX(Таблица2[без НДС],MATCH('Система "Стандарт"'!L$15&amp;'Система "Стандарт"'!$B54,Профильные_системы[Название]&amp;Профильные_системы[цвет],0)),IF($D$12=$W$1,INDEX(Таблица2[НДС],MATCH('Система "Стандарт"'!L$15&amp;'Система "Стандарт"'!$B54,Профильные_системы[Название]&amp;Профильные_системы[цвет],0)),IF($D$12=$W$3,INDEX(Таблица2["0" НДС],MATCH('Система "Стандарт"'!L$15&amp;'Система "Стандарт"'!$B54,Профильные_системы[Название]&amp;Профильные_системы[цвет],0)),0)))</f>
        <v>1776.33</v>
      </c>
      <c r="M54" s="572">
        <f t="array" ref="M54">IF($D$12=$W$2,INDEX(Таблица2[без НДС],MATCH('Система "Стандарт"'!M$15&amp;'Система "Стандарт"'!$B54,Профильные_системы[Название]&amp;Профильные_системы[цвет],0)),IF($D$12=$W$1,INDEX(Таблица2[НДС],MATCH('Система "Стандарт"'!M$15&amp;'Система "Стандарт"'!$B54,Профильные_системы[Название]&amp;Профильные_системы[цвет],0)),IF($D$12=$W$3,INDEX(Таблица2["0" НДС],MATCH('Система "Стандарт"'!M$15&amp;'Система "Стандарт"'!$B54,Профильные_системы[Название]&amp;Профильные_системы[цвет],0)),0)))</f>
        <v>1244.6600000000001</v>
      </c>
      <c r="N54" s="572">
        <f t="array" ref="N54">IF($D$12=$W$2,INDEX(Таблица2[без НДС],MATCH('Система "Стандарт"'!N$15&amp;'Система "Стандарт"'!$B54,Профильные_системы[Название]&amp;Профильные_системы[цвет],0)),IF($D$12=$W$1,INDEX(Таблица2[НДС],MATCH('Система "Стандарт"'!N$15&amp;'Система "Стандарт"'!$B54,Профильные_системы[Название]&amp;Профильные_системы[цвет],0)),IF($D$12=$W$3,INDEX(Таблица2["0" НДС],MATCH('Система "Стандарт"'!N$15&amp;'Система "Стандарт"'!$B54,Профильные_системы[Название]&amp;Профильные_системы[цвет],0)),0)))</f>
        <v>2487.56</v>
      </c>
      <c r="O54" s="202"/>
    </row>
    <row r="55" spans="1:15" s="15" customFormat="1" ht="15" hidden="1" customHeight="1" x14ac:dyDescent="0.25">
      <c r="A55" s="202"/>
      <c r="B55" s="603" t="s">
        <v>1170</v>
      </c>
      <c r="C55" s="16"/>
      <c r="D55" s="572">
        <f t="array" ref="D55">IF($D$12=$W$2,INDEX(Таблица2[без НДС],MATCH('Система "Стандарт"'!D$15&amp;'Система "Стандарт"'!$B55,Профильные_системы[Название]&amp;Профильные_системы[цвет],0)),IF($D$12=$W$1,INDEX(Таблица2[НДС],MATCH('Система "Стандарт"'!D$15&amp;'Система "Стандарт"'!$B55,Профильные_системы[Название]&amp;Профильные_системы[цвет],0)),IF($D$12=$W$3,INDEX(Таблица2["0" НДС],MATCH('Система "Стандарт"'!D$15&amp;'Система "Стандарт"'!$B55,Профильные_системы[Название]&amp;Профильные_системы[цвет],0)),0)))</f>
        <v>2793.98</v>
      </c>
      <c r="E55" s="16"/>
      <c r="F55" s="16"/>
      <c r="G55" s="16"/>
      <c r="H55" s="572">
        <f t="array" ref="H55">IF($D$12=$W$2,INDEX(Таблица2[без НДС],MATCH('Система "Стандарт"'!H$15&amp;'Система "Стандарт"'!$B55,Профильные_системы[Название]&amp;Профильные_системы[цвет],0)),IF($D$12=$W$1,INDEX(Таблица2[НДС],MATCH('Система "Стандарт"'!H$15&amp;'Система "Стандарт"'!$B55,Профильные_системы[Название]&amp;Профильные_системы[цвет],0)),IF($D$12=$W$3,INDEX(Таблица2["0" НДС],MATCH('Система "Стандарт"'!H$15&amp;'Система "Стандарт"'!$B55,Профильные_системы[Название]&amp;Профильные_системы[цвет],0)),0)))</f>
        <v>2557.09</v>
      </c>
      <c r="I55" s="16"/>
      <c r="J55" s="16"/>
      <c r="K55" s="572">
        <f t="array" ref="K55">IF($D$12=$W$2,INDEX(Таблица2[без НДС],MATCH('Система "Стандарт"'!K$15&amp;'Система "Стандарт"'!$B55,Профильные_системы[Название]&amp;Профильные_системы[цвет],0)),IF($D$12=$W$1,INDEX(Таблица2[НДС],MATCH('Система "Стандарт"'!K$15&amp;'Система "Стандарт"'!$B55,Профильные_системы[Название]&amp;Профильные_системы[цвет],0)),IF($D$12=$W$3,INDEX(Таблица2["0" НДС],MATCH('Система "Стандарт"'!K$15&amp;'Система "Стандарт"'!$B55,Профильные_системы[Название]&amp;Профильные_системы[цвет],0)),0)))</f>
        <v>3777.11</v>
      </c>
      <c r="L55" s="572">
        <f t="array" ref="L55">IF($D$12=$W$2,INDEX(Таблица2[без НДС],MATCH('Система "Стандарт"'!L$15&amp;'Система "Стандарт"'!$B55,Профильные_системы[Название]&amp;Профильные_системы[цвет],0)),IF($D$12=$W$1,INDEX(Таблица2[НДС],MATCH('Система "Стандарт"'!L$15&amp;'Система "Стандарт"'!$B55,Профильные_системы[Название]&amp;Профильные_системы[цвет],0)),IF($D$12=$W$3,INDEX(Таблица2["0" НДС],MATCH('Система "Стандарт"'!L$15&amp;'Система "Стандарт"'!$B55,Профильные_системы[Название]&amp;Профильные_системы[цвет],0)),0)))</f>
        <v>1776.33</v>
      </c>
      <c r="M55" s="572">
        <f t="array" ref="M55">IF($D$12=$W$2,INDEX(Таблица2[без НДС],MATCH('Система "Стандарт"'!M$15&amp;'Система "Стандарт"'!$B55,Профильные_системы[Название]&amp;Профильные_системы[цвет],0)),IF($D$12=$W$1,INDEX(Таблица2[НДС],MATCH('Система "Стандарт"'!M$15&amp;'Система "Стандарт"'!$B55,Профильные_системы[Название]&amp;Профильные_системы[цвет],0)),IF($D$12=$W$3,INDEX(Таблица2["0" НДС],MATCH('Система "Стандарт"'!M$15&amp;'Система "Стандарт"'!$B55,Профильные_системы[Название]&amp;Профильные_системы[цвет],0)),0)))</f>
        <v>1244.6600000000001</v>
      </c>
      <c r="N55" s="572">
        <f t="array" ref="N55">IF($D$12=$W$2,INDEX(Таблица2[без НДС],MATCH('Система "Стандарт"'!N$15&amp;'Система "Стандарт"'!$B55,Профильные_системы[Название]&amp;Профильные_системы[цвет],0)),IF($D$12=$W$1,INDEX(Таблица2[НДС],MATCH('Система "Стандарт"'!N$15&amp;'Система "Стандарт"'!$B55,Профильные_системы[Название]&amp;Профильные_системы[цвет],0)),IF($D$12=$W$3,INDEX(Таблица2["0" НДС],MATCH('Система "Стандарт"'!N$15&amp;'Система "Стандарт"'!$B55,Профильные_системы[Название]&amp;Профильные_системы[цвет],0)),0)))</f>
        <v>2487.56</v>
      </c>
      <c r="O55" s="202"/>
    </row>
    <row r="56" spans="1:15" s="15" customFormat="1" ht="15" hidden="1" customHeight="1" x14ac:dyDescent="0.25">
      <c r="A56" s="202"/>
      <c r="B56" s="603" t="s">
        <v>1171</v>
      </c>
      <c r="C56" s="16"/>
      <c r="D56" s="572">
        <f t="array" ref="D56">IF($D$12=$W$2,INDEX(Таблица2[без НДС],MATCH('Система "Стандарт"'!D$15&amp;'Система "Стандарт"'!$B56,Профильные_системы[Название]&amp;Профильные_системы[цвет],0)),IF($D$12=$W$1,INDEX(Таблица2[НДС],MATCH('Система "Стандарт"'!D$15&amp;'Система "Стандарт"'!$B56,Профильные_системы[Название]&amp;Профильные_системы[цвет],0)),IF($D$12=$W$3,INDEX(Таблица2["0" НДС],MATCH('Система "Стандарт"'!D$15&amp;'Система "Стандарт"'!$B56,Профильные_системы[Название]&amp;Профильные_системы[цвет],0)),0)))</f>
        <v>2793.98</v>
      </c>
      <c r="E56" s="16"/>
      <c r="F56" s="16"/>
      <c r="G56" s="16"/>
      <c r="H56" s="572">
        <f t="array" ref="H56">IF($D$12=$W$2,INDEX(Таблица2[без НДС],MATCH('Система "Стандарт"'!H$15&amp;'Система "Стандарт"'!$B56,Профильные_системы[Название]&amp;Профильные_системы[цвет],0)),IF($D$12=$W$1,INDEX(Таблица2[НДС],MATCH('Система "Стандарт"'!H$15&amp;'Система "Стандарт"'!$B56,Профильные_системы[Название]&amp;Профильные_системы[цвет],0)),IF($D$12=$W$3,INDEX(Таблица2["0" НДС],MATCH('Система "Стандарт"'!H$15&amp;'Система "Стандарт"'!$B56,Профильные_системы[Название]&amp;Профильные_системы[цвет],0)),0)))</f>
        <v>2557.09</v>
      </c>
      <c r="I56" s="16"/>
      <c r="J56" s="16"/>
      <c r="K56" s="572">
        <f t="array" ref="K56">IF($D$12=$W$2,INDEX(Таблица2[без НДС],MATCH('Система "Стандарт"'!K$15&amp;'Система "Стандарт"'!$B56,Профильные_системы[Название]&amp;Профильные_системы[цвет],0)),IF($D$12=$W$1,INDEX(Таблица2[НДС],MATCH('Система "Стандарт"'!K$15&amp;'Система "Стандарт"'!$B56,Профильные_системы[Название]&amp;Профильные_системы[цвет],0)),IF($D$12=$W$3,INDEX(Таблица2["0" НДС],MATCH('Система "Стандарт"'!K$15&amp;'Система "Стандарт"'!$B56,Профильные_системы[Название]&amp;Профильные_системы[цвет],0)),0)))</f>
        <v>3777.11</v>
      </c>
      <c r="L56" s="572">
        <f t="array" ref="L56">IF($D$12=$W$2,INDEX(Таблица2[без НДС],MATCH('Система "Стандарт"'!L$15&amp;'Система "Стандарт"'!$B56,Профильные_системы[Название]&amp;Профильные_системы[цвет],0)),IF($D$12=$W$1,INDEX(Таблица2[НДС],MATCH('Система "Стандарт"'!L$15&amp;'Система "Стандарт"'!$B56,Профильные_системы[Название]&amp;Профильные_системы[цвет],0)),IF($D$12=$W$3,INDEX(Таблица2["0" НДС],MATCH('Система "Стандарт"'!L$15&amp;'Система "Стандарт"'!$B56,Профильные_системы[Название]&amp;Профильные_системы[цвет],0)),0)))</f>
        <v>1776.33</v>
      </c>
      <c r="M56" s="572">
        <f t="array" ref="M56">IF($D$12=$W$2,INDEX(Таблица2[без НДС],MATCH('Система "Стандарт"'!M$15&amp;'Система "Стандарт"'!$B56,Профильные_системы[Название]&amp;Профильные_системы[цвет],0)),IF($D$12=$W$1,INDEX(Таблица2[НДС],MATCH('Система "Стандарт"'!M$15&amp;'Система "Стандарт"'!$B56,Профильные_системы[Название]&amp;Профильные_системы[цвет],0)),IF($D$12=$W$3,INDEX(Таблица2["0" НДС],MATCH('Система "Стандарт"'!M$15&amp;'Система "Стандарт"'!$B56,Профильные_системы[Название]&amp;Профильные_системы[цвет],0)),0)))</f>
        <v>1244.6600000000001</v>
      </c>
      <c r="N56" s="572">
        <f t="array" ref="N56">IF($D$12=$W$2,INDEX(Таблица2[без НДС],MATCH('Система "Стандарт"'!N$15&amp;'Система "Стандарт"'!$B56,Профильные_системы[Название]&amp;Профильные_системы[цвет],0)),IF($D$12=$W$1,INDEX(Таблица2[НДС],MATCH('Система "Стандарт"'!N$15&amp;'Система "Стандарт"'!$B56,Профильные_системы[Название]&amp;Профильные_системы[цвет],0)),IF($D$12=$W$3,INDEX(Таблица2["0" НДС],MATCH('Система "Стандарт"'!N$15&amp;'Система "Стандарт"'!$B56,Профильные_системы[Название]&amp;Профильные_системы[цвет],0)),0)))</f>
        <v>2487.56</v>
      </c>
      <c r="O56" s="202"/>
    </row>
    <row r="57" spans="1:15" s="15" customFormat="1" ht="15" hidden="1" customHeight="1" x14ac:dyDescent="0.25">
      <c r="A57" s="202"/>
      <c r="B57" s="603" t="s">
        <v>1172</v>
      </c>
      <c r="C57" s="16"/>
      <c r="D57" s="572">
        <f t="array" ref="D57">IF($D$12=$W$2,INDEX(Таблица2[без НДС],MATCH('Система "Стандарт"'!D$15&amp;'Система "Стандарт"'!$B57,Профильные_системы[Название]&amp;Профильные_системы[цвет],0)),IF($D$12=$W$1,INDEX(Таблица2[НДС],MATCH('Система "Стандарт"'!D$15&amp;'Система "Стандарт"'!$B57,Профильные_системы[Название]&amp;Профильные_системы[цвет],0)),IF($D$12=$W$3,INDEX(Таблица2["0" НДС],MATCH('Система "Стандарт"'!D$15&amp;'Система "Стандарт"'!$B57,Профильные_системы[Название]&amp;Профильные_системы[цвет],0)),0)))</f>
        <v>2793.98</v>
      </c>
      <c r="E57" s="16"/>
      <c r="F57" s="16"/>
      <c r="G57" s="16"/>
      <c r="H57" s="572">
        <f t="array" ref="H57">IF($D$12=$W$2,INDEX(Таблица2[без НДС],MATCH('Система "Стандарт"'!H$15&amp;'Система "Стандарт"'!$B57,Профильные_системы[Название]&amp;Профильные_системы[цвет],0)),IF($D$12=$W$1,INDEX(Таблица2[НДС],MATCH('Система "Стандарт"'!H$15&amp;'Система "Стандарт"'!$B57,Профильные_системы[Название]&amp;Профильные_системы[цвет],0)),IF($D$12=$W$3,INDEX(Таблица2["0" НДС],MATCH('Система "Стандарт"'!H$15&amp;'Система "Стандарт"'!$B57,Профильные_системы[Название]&amp;Профильные_системы[цвет],0)),0)))</f>
        <v>2557.09</v>
      </c>
      <c r="I57" s="16"/>
      <c r="J57" s="16"/>
      <c r="K57" s="572">
        <f t="array" ref="K57">IF($D$12=$W$2,INDEX(Таблица2[без НДС],MATCH('Система "Стандарт"'!K$15&amp;'Система "Стандарт"'!$B57,Профильные_системы[Название]&amp;Профильные_системы[цвет],0)),IF($D$12=$W$1,INDEX(Таблица2[НДС],MATCH('Система "Стандарт"'!K$15&amp;'Система "Стандарт"'!$B57,Профильные_системы[Название]&amp;Профильные_системы[цвет],0)),IF($D$12=$W$3,INDEX(Таблица2["0" НДС],MATCH('Система "Стандарт"'!K$15&amp;'Система "Стандарт"'!$B57,Профильные_системы[Название]&amp;Профильные_системы[цвет],0)),0)))</f>
        <v>3777.11</v>
      </c>
      <c r="L57" s="572">
        <f t="array" ref="L57">IF($D$12=$W$2,INDEX(Таблица2[без НДС],MATCH('Система "Стандарт"'!L$15&amp;'Система "Стандарт"'!$B57,Профильные_системы[Название]&amp;Профильные_системы[цвет],0)),IF($D$12=$W$1,INDEX(Таблица2[НДС],MATCH('Система "Стандарт"'!L$15&amp;'Система "Стандарт"'!$B57,Профильные_системы[Название]&amp;Профильные_системы[цвет],0)),IF($D$12=$W$3,INDEX(Таблица2["0" НДС],MATCH('Система "Стандарт"'!L$15&amp;'Система "Стандарт"'!$B57,Профильные_системы[Название]&amp;Профильные_системы[цвет],0)),0)))</f>
        <v>1776.33</v>
      </c>
      <c r="M57" s="572">
        <f t="array" ref="M57">IF($D$12=$W$2,INDEX(Таблица2[без НДС],MATCH('Система "Стандарт"'!M$15&amp;'Система "Стандарт"'!$B57,Профильные_системы[Название]&amp;Профильные_системы[цвет],0)),IF($D$12=$W$1,INDEX(Таблица2[НДС],MATCH('Система "Стандарт"'!M$15&amp;'Система "Стандарт"'!$B57,Профильные_системы[Название]&amp;Профильные_системы[цвет],0)),IF($D$12=$W$3,INDEX(Таблица2["0" НДС],MATCH('Система "Стандарт"'!M$15&amp;'Система "Стандарт"'!$B57,Профильные_системы[Название]&amp;Профильные_системы[цвет],0)),0)))</f>
        <v>1244.6600000000001</v>
      </c>
      <c r="N57" s="572">
        <f t="array" ref="N57">IF($D$12=$W$2,INDEX(Таблица2[без НДС],MATCH('Система "Стандарт"'!N$15&amp;'Система "Стандарт"'!$B57,Профильные_системы[Название]&amp;Профильные_системы[цвет],0)),IF($D$12=$W$1,INDEX(Таблица2[НДС],MATCH('Система "Стандарт"'!N$15&amp;'Система "Стандарт"'!$B57,Профильные_системы[Название]&amp;Профильные_системы[цвет],0)),IF($D$12=$W$3,INDEX(Таблица2["0" НДС],MATCH('Система "Стандарт"'!N$15&amp;'Система "Стандарт"'!$B57,Профильные_системы[Название]&amp;Профильные_системы[цвет],0)),0)))</f>
        <v>2487.56</v>
      </c>
      <c r="O57" s="202"/>
    </row>
    <row r="58" spans="1:15" ht="21" customHeight="1" x14ac:dyDescent="0.25">
      <c r="A58" s="3"/>
      <c r="B58" s="185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7"/>
      <c r="O58" s="3"/>
    </row>
    <row r="59" spans="1:15" ht="6.75" customHeight="1" x14ac:dyDescent="0.25">
      <c r="A59" s="3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3"/>
    </row>
    <row r="60" spans="1:15" ht="21" x14ac:dyDescent="0.25">
      <c r="A60" s="3"/>
      <c r="B60" s="184"/>
      <c r="C60" s="182"/>
      <c r="D60" s="182"/>
      <c r="E60" s="182"/>
      <c r="F60" s="182"/>
      <c r="G60" s="182" t="s">
        <v>156</v>
      </c>
      <c r="H60" s="182"/>
      <c r="I60" s="182"/>
      <c r="J60" s="182"/>
      <c r="K60" s="182"/>
      <c r="L60" s="182"/>
      <c r="M60" s="182"/>
      <c r="N60" s="183"/>
      <c r="O60" s="3"/>
    </row>
    <row r="61" spans="1:15" s="20" customFormat="1" ht="60" x14ac:dyDescent="0.25">
      <c r="A61" s="18"/>
      <c r="B61" s="10" t="s">
        <v>153</v>
      </c>
      <c r="C61" s="10" t="s">
        <v>51</v>
      </c>
      <c r="D61" s="19" t="s">
        <v>57</v>
      </c>
      <c r="E61" s="10" t="s">
        <v>129</v>
      </c>
      <c r="F61" s="10" t="s">
        <v>66</v>
      </c>
      <c r="G61" s="10" t="s">
        <v>136</v>
      </c>
      <c r="H61" s="10" t="s">
        <v>144</v>
      </c>
      <c r="I61" s="10" t="s">
        <v>82</v>
      </c>
      <c r="J61" s="10" t="s">
        <v>75</v>
      </c>
      <c r="K61" s="10" t="s">
        <v>2</v>
      </c>
      <c r="L61" s="10" t="s">
        <v>1244</v>
      </c>
      <c r="M61" s="569"/>
      <c r="N61" s="569"/>
      <c r="O61" s="18"/>
    </row>
    <row r="62" spans="1:15" s="13" customFormat="1" ht="90" customHeight="1" x14ac:dyDescent="0.25">
      <c r="A62" s="7"/>
      <c r="B62" s="12" t="s">
        <v>154</v>
      </c>
      <c r="C62" s="236" t="s">
        <v>235</v>
      </c>
      <c r="D62" s="236" t="s">
        <v>235</v>
      </c>
      <c r="E62" s="236" t="s">
        <v>236</v>
      </c>
      <c r="F62" s="236" t="s">
        <v>237</v>
      </c>
      <c r="G62" s="236" t="s">
        <v>236</v>
      </c>
      <c r="H62" s="236" t="s">
        <v>236</v>
      </c>
      <c r="I62" s="236" t="s">
        <v>237</v>
      </c>
      <c r="J62" s="236" t="s">
        <v>237</v>
      </c>
      <c r="K62" s="236" t="s">
        <v>237</v>
      </c>
      <c r="L62" s="236" t="s">
        <v>431</v>
      </c>
      <c r="M62" s="570"/>
      <c r="N62" s="570"/>
      <c r="O62" s="7"/>
    </row>
    <row r="63" spans="1:15" ht="21" x14ac:dyDescent="0.25">
      <c r="A63" s="3"/>
      <c r="B63" s="184"/>
      <c r="C63" s="182"/>
      <c r="D63" s="182"/>
      <c r="E63" s="182"/>
      <c r="F63" s="182"/>
      <c r="G63" s="182" t="s">
        <v>155</v>
      </c>
      <c r="H63" s="182"/>
      <c r="I63" s="182"/>
      <c r="J63" s="182"/>
      <c r="K63" s="182"/>
      <c r="L63" s="182"/>
      <c r="M63" s="182"/>
      <c r="N63" s="183"/>
      <c r="O63" s="3"/>
    </row>
    <row r="64" spans="1:15" s="15" customFormat="1" ht="15.75" x14ac:dyDescent="0.25">
      <c r="A64" s="202"/>
      <c r="B64" s="14" t="s">
        <v>3</v>
      </c>
      <c r="C64" s="241">
        <f t="array" ref="C64">IF($D$12=$W$2,INDEX(Таблица2[без НДС],MATCH('Система "Стандарт"'!C$61&amp;'Система "Стандарт"'!$B64,Профильные_системы[Название]&amp;Профильные_системы[цвет],0)),IF($D$12=$W$1,INDEX(Таблица2[НДС],MATCH('Система "Стандарт"'!C$61&amp;'Система "Стандарт"'!$B64,Профильные_системы[Название]&amp;Профильные_системы[цвет],0)),IF($D$12=$W$3,INDEX(Таблица2["0" НДС],MATCH('Система "Стандарт"'!C$61&amp;'Система "Стандарт"'!$B64,Профильные_системы[Название]&amp;Профильные_системы[цвет],0)),0)))</f>
        <v>3347.46</v>
      </c>
      <c r="D64" s="241">
        <f t="array" ref="D64">IF($D$12=$W$2,INDEX(Таблица2[без НДС],MATCH('Система "Стандарт"'!D$61&amp;'Система "Стандарт"'!$B64,Профильные_системы[Название]&amp;Профильные_системы[цвет],0)),IF($D$12=$W$1,INDEX(Таблица2[НДС],MATCH('Система "Стандарт"'!D$61&amp;'Система "Стандарт"'!$B64,Профильные_системы[Название]&amp;Профильные_системы[цвет],0)),IF($D$12=$W$3,INDEX(Таблица2["0" НДС],MATCH('Система "Стандарт"'!D$61&amp;'Система "Стандарт"'!$B64,Профильные_системы[Название]&amp;Профильные_системы[цвет],0)),0)))</f>
        <v>979.63</v>
      </c>
      <c r="E64" s="241">
        <f t="array" ref="E64">IF($D$12=$W$2,INDEX(Таблица2[без НДС],MATCH('Система "Стандарт"'!E$61&amp;'Система "Стандарт"'!$B64,Профильные_системы[Название]&amp;Профильные_системы[цвет],0)),IF($D$12=$W$1,INDEX(Таблица2[НДС],MATCH('Система "Стандарт"'!E$61&amp;'Система "Стандарт"'!$B64,Профильные_системы[Название]&amp;Профильные_системы[цвет],0)),IF($D$12=$W$3,INDEX(Таблица2["0" НДС],MATCH('Система "Стандарт"'!E$61&amp;'Система "Стандарт"'!$B64,Профильные_системы[Название]&amp;Профильные_системы[цвет],0)),0)))</f>
        <v>2051.96</v>
      </c>
      <c r="F64" s="241">
        <f t="array" ref="F64">IF($D$12=$W$2,INDEX(Таблица2[без НДС],MATCH('Система "Стандарт"'!F$61&amp;'Система "Стандарт"'!$B64,Профильные_системы[Название]&amp;Профильные_системы[цвет],0)),IF($D$12=$W$1,INDEX(Таблица2[НДС],MATCH('Система "Стандарт"'!F$61&amp;'Система "Стандарт"'!$B64,Профильные_системы[Название]&amp;Профильные_системы[цвет],0)),IF($D$12=$W$3,INDEX(Таблица2["0" НДС],MATCH('Система "Стандарт"'!F$61&amp;'Система "Стандарт"'!$B64,Профильные_системы[Название]&amp;Профильные_системы[цвет],0)),0)))</f>
        <v>997.02</v>
      </c>
      <c r="G64" s="241">
        <f t="array" ref="G64">IF($D$12=$W$2,INDEX(Таблица2[без НДС],MATCH('Система "Стандарт"'!G$61&amp;'Система "Стандарт"'!$B64,Профильные_системы[Название]&amp;Профильные_системы[цвет],0)),IF($D$12=$W$1,INDEX(Таблица2[НДС],MATCH('Система "Стандарт"'!G$61&amp;'Система "Стандарт"'!$B64,Профильные_системы[Название]&amp;Профильные_системы[цвет],0)),IF($D$12=$W$3,INDEX(Таблица2["0" НДС],MATCH('Система "Стандарт"'!G$61&amp;'Система "Стандарт"'!$B64,Профильные_системы[Название]&amp;Профильные_системы[цвет],0)),0)))</f>
        <v>2227.54</v>
      </c>
      <c r="H64" s="241">
        <f t="array" ref="H64">IF($D$12=$W$2,INDEX(Таблица2[без НДС],MATCH('Система "Стандарт"'!H$61&amp;'Система "Стандарт"'!$B64,Профильные_системы[Название]&amp;Профильные_системы[цвет],0)),IF($D$12=$W$1,INDEX(Таблица2[НДС],MATCH('Система "Стандарт"'!H$61&amp;'Система "Стандарт"'!$B64,Профильные_системы[Название]&amp;Профильные_системы[цвет],0)),IF($D$12=$W$3,INDEX(Таблица2["0" НДС],MATCH('Система "Стандарт"'!H$61&amp;'Система "Стандарт"'!$B64,Профильные_системы[Название]&amp;Профильные_системы[цвет],0)),0)))</f>
        <v>3036.26</v>
      </c>
      <c r="I64" s="241">
        <f t="array" ref="I64">IF($D$12=$W$2,INDEX(Таблица2[без НДС],MATCH('Система "Стандарт"'!I$61&amp;'Система "Стандарт"'!$B64,Профильные_системы[Название]&amp;Профильные_системы[цвет],0)),IF($D$12=$W$1,INDEX(Таблица2[НДС],MATCH('Система "Стандарт"'!I$61&amp;'Система "Стандарт"'!$B64,Профильные_системы[Название]&amp;Профильные_системы[цвет],0)),IF($D$12=$W$3,INDEX(Таблица2["0" НДС],MATCH('Система "Стандарт"'!I$61&amp;'Система "Стандарт"'!$B64,Профильные_системы[Название]&amp;Профильные_системы[цвет],0)),0)))</f>
        <v>963.09</v>
      </c>
      <c r="J64" s="241">
        <f t="array" ref="J64">IF($D$12=$W$2,INDEX(Таблица2[без НДС],MATCH('Система "Стандарт"'!J$61&amp;'Система "Стандарт"'!$B64,Профильные_системы[Название]&amp;Профильные_системы[цвет],0)),IF($D$12=$W$1,INDEX(Таблица2[НДС],MATCH('Система "Стандарт"'!J$61&amp;'Система "Стандарт"'!$B64,Профильные_системы[Название]&amp;Профильные_системы[цвет],0)),IF($D$12=$W$3,INDEX(Таблица2["0" НДС],MATCH('Система "Стандарт"'!J$61&amp;'Система "Стандарт"'!$B64,Профильные_системы[Название]&amp;Профильные_системы[цвет],0)),0)))</f>
        <v>636.76</v>
      </c>
      <c r="K64" s="241">
        <f t="array" ref="K64">IF($D$12=$W$2,INDEX(Таблица2[без НДС],MATCH('Система "Стандарт"'!K$61&amp;'Система "Стандарт"'!$B64,Профильные_системы[Название]&amp;Профильные_системы[цвет],0)),IF($D$12=$W$1,INDEX(Таблица2[НДС],MATCH('Система "Стандарт"'!K$61&amp;'Система "Стандарт"'!$B64,Профильные_системы[Название]&amp;Профильные_системы[цвет],0)),IF($D$12=$W$3,INDEX(Таблица2["0" НДС],MATCH('Система "Стандарт"'!K$61&amp;'Система "Стандарт"'!$B64,Профильные_системы[Название]&amp;Профильные_системы[цвет],0)),0)))</f>
        <v>712.56</v>
      </c>
      <c r="L64" s="241">
        <f t="array" ref="L64">IF($D$12=$W$2,INDEX(Таблица2[без НДС],MATCH('Система "Стандарт"'!L$61,Профильные_системы[Название],0)),IF($D$12=$W$1,INDEX(Таблица2[НДС],MATCH('Система "Стандарт"'!L$61,Профильные_системы[Название],0)),IF($D$12=$W$3,INDEX(Таблица2["0" НДС],MATCH('Система "Стандарт"'!L$61,Профильные_системы[Название],0)),0)))</f>
        <v>339.08</v>
      </c>
      <c r="M64" s="16"/>
      <c r="N64" s="16"/>
      <c r="O64" s="202"/>
    </row>
    <row r="65" spans="1:15" s="15" customFormat="1" ht="15.75" x14ac:dyDescent="0.25">
      <c r="A65" s="202"/>
      <c r="B65" s="14" t="s">
        <v>16</v>
      </c>
      <c r="C65" s="241">
        <f t="array" ref="C65">IF($D$12=$W$2,INDEX(Таблица2[без НДС],MATCH('Система "Стандарт"'!C$61&amp;'Система "Стандарт"'!$B65,Профильные_системы[Название]&amp;Профильные_системы[цвет],0)),IF($D$12=$W$1,INDEX(Таблица2[НДС],MATCH('Система "Стандарт"'!C$61&amp;'Система "Стандарт"'!$B65,Профильные_системы[Название]&amp;Профильные_системы[цвет],0)),IF($D$12=$W$3,INDEX(Таблица2["0" НДС],MATCH('Система "Стандарт"'!C$61&amp;'Система "Стандарт"'!$B65,Профильные_системы[Название]&amp;Профильные_системы[цвет],0)),0)))</f>
        <v>3530.11</v>
      </c>
      <c r="D65" s="241">
        <f t="array" ref="D65">IF($D$12=$W$2,INDEX(Таблица2[без НДС],MATCH('Система "Стандарт"'!D$61&amp;'Система "Стандарт"'!$B65,Профильные_системы[Название]&amp;Профильные_системы[цвет],0)),IF($D$12=$W$1,INDEX(Таблица2[НДС],MATCH('Система "Стандарт"'!D$61&amp;'Система "Стандарт"'!$B65,Профильные_системы[Название]&amp;Профильные_системы[цвет],0)),IF($D$12=$W$3,INDEX(Таблица2["0" НДС],MATCH('Система "Стандарт"'!D$61&amp;'Система "Стандарт"'!$B65,Профильные_системы[Название]&amp;Профильные_системы[цвет],0)),0)))</f>
        <v>1028.92</v>
      </c>
      <c r="E65" s="241">
        <f t="array" ref="E65">IF($D$12=$W$2,INDEX(Таблица2[без НДС],MATCH('Система "Стандарт"'!E$61&amp;'Система "Стандарт"'!$B65,Профильные_системы[Название]&amp;Профильные_системы[цвет],0)),IF($D$12=$W$1,INDEX(Таблица2[НДС],MATCH('Система "Стандарт"'!E$61&amp;'Система "Стандарт"'!$B65,Профильные_системы[Название]&amp;Профильные_системы[цвет],0)),IF($D$12=$W$3,INDEX(Таблица2["0" НДС],MATCH('Система "Стандарт"'!E$61&amp;'Система "Стандарт"'!$B65,Профильные_системы[Название]&amp;Профильные_системы[цвет],0)),0)))</f>
        <v>2162.16</v>
      </c>
      <c r="F65" s="241">
        <f t="array" ref="F65">IF($D$12=$W$2,INDEX(Таблица2[без НДС],MATCH('Система "Стандарт"'!F$61&amp;'Система "Стандарт"'!$B65,Профильные_системы[Название]&amp;Профильные_системы[цвет],0)),IF($D$12=$W$1,INDEX(Таблица2[НДС],MATCH('Система "Стандарт"'!F$61&amp;'Система "Стандарт"'!$B65,Профильные_системы[Название]&amp;Профильные_системы[цвет],0)),IF($D$12=$W$3,INDEX(Таблица2["0" НДС],MATCH('Система "Стандарт"'!F$61&amp;'Система "Стандарт"'!$B65,Профильные_системы[Название]&amp;Профильные_системы[цвет],0)),0)))</f>
        <v>1052.08</v>
      </c>
      <c r="G65" s="241">
        <f t="array" ref="G65">IF($D$12=$W$2,INDEX(Таблица2[без НДС],MATCH('Система "Стандарт"'!G$61&amp;'Система "Стандарт"'!$B65,Профильные_системы[Название]&amp;Профильные_системы[цвет],0)),IF($D$12=$W$1,INDEX(Таблица2[НДС],MATCH('Система "Стандарт"'!G$61&amp;'Система "Стандарт"'!$B65,Профильные_системы[Название]&amp;Профильные_системы[цвет],0)),IF($D$12=$W$3,INDEX(Таблица2["0" НДС],MATCH('Система "Стандарт"'!G$61&amp;'Система "Стандарт"'!$B65,Профильные_системы[Название]&amp;Профильные_системы[цвет],0)),0)))</f>
        <v>2346.19</v>
      </c>
      <c r="H65" s="241">
        <f t="array" ref="H65">IF($D$12=$W$2,INDEX(Таблица2[без НДС],MATCH('Система "Стандарт"'!H$61&amp;'Система "Стандарт"'!$B65,Профильные_системы[Название]&amp;Профильные_системы[цвет],0)),IF($D$12=$W$1,INDEX(Таблица2[НДС],MATCH('Система "Стандарт"'!H$61&amp;'Система "Стандарт"'!$B65,Профильные_системы[Название]&amp;Профильные_системы[цвет],0)),IF($D$12=$W$3,INDEX(Таблица2["0" НДС],MATCH('Система "Стандарт"'!H$61&amp;'Система "Стандарт"'!$B65,Профильные_системы[Название]&amp;Профильные_системы[цвет],0)),0)))</f>
        <v>3204.62</v>
      </c>
      <c r="I65" s="241">
        <f t="array" ref="I65">IF($D$12=$W$2,INDEX(Таблица2[без НДС],MATCH('Система "Стандарт"'!I$61&amp;'Система "Стандарт"'!$B65,Профильные_системы[Название]&amp;Профильные_системы[цвет],0)),IF($D$12=$W$1,INDEX(Таблица2[НДС],MATCH('Система "Стандарт"'!I$61&amp;'Система "Стандарт"'!$B65,Профильные_системы[Название]&amp;Профильные_системы[цвет],0)),IF($D$12=$W$3,INDEX(Таблица2["0" НДС],MATCH('Система "Стандарт"'!I$61&amp;'Система "Стандарт"'!$B65,Профильные_системы[Название]&amp;Профильные_системы[цвет],0)),0)))</f>
        <v>1033.1400000000001</v>
      </c>
      <c r="J65" s="241">
        <f t="array" ref="J65">IF($D$12=$W$2,INDEX(Таблица2[без НДС],MATCH('Система "Стандарт"'!J$61&amp;'Система "Стандарт"'!$B65,Профильные_системы[Название]&amp;Профильные_системы[цвет],0)),IF($D$12=$W$1,INDEX(Таблица2[НДС],MATCH('Система "Стандарт"'!J$61&amp;'Система "Стандарт"'!$B65,Профильные_системы[Название]&amp;Профильные_системы[цвет],0)),IF($D$12=$W$3,INDEX(Таблица2["0" НДС],MATCH('Система "Стандарт"'!J$61&amp;'Система "Стандарт"'!$B65,Профильные_системы[Название]&amp;Профильные_системы[цвет],0)),0)))</f>
        <v>689.85</v>
      </c>
      <c r="K65" s="16"/>
      <c r="L65" s="16"/>
      <c r="M65" s="16"/>
      <c r="N65" s="16"/>
      <c r="O65" s="202"/>
    </row>
    <row r="66" spans="1:15" s="15" customFormat="1" ht="15.75" x14ac:dyDescent="0.25">
      <c r="A66" s="202"/>
      <c r="B66" s="14" t="s">
        <v>11</v>
      </c>
      <c r="C66" s="241">
        <f t="array" ref="C66">IF($D$12=$W$2,INDEX(Таблица2[без НДС],MATCH('Система "Стандарт"'!C$61&amp;'Система "Стандарт"'!$B66,Профильные_системы[Название]&amp;Профильные_системы[цвет],0)),IF($D$12=$W$1,INDEX(Таблица2[НДС],MATCH('Система "Стандарт"'!C$61&amp;'Система "Стандарт"'!$B66,Профильные_системы[Название]&amp;Профильные_системы[цвет],0)),IF($D$12=$W$3,INDEX(Таблица2["0" НДС],MATCH('Система "Стандарт"'!C$61&amp;'Система "Стандарт"'!$B66,Профильные_системы[Название]&amp;Профильные_системы[цвет],0)),0)))</f>
        <v>3483.76</v>
      </c>
      <c r="D66" s="241">
        <f t="array" ref="D66">IF($D$12=$W$2,INDEX(Таблица2[без НДС],MATCH('Система "Стандарт"'!D$61&amp;'Система "Стандарт"'!$B66,Профильные_системы[Название]&amp;Профильные_системы[цвет],0)),IF($D$12=$W$1,INDEX(Таблица2[НДС],MATCH('Система "Стандарт"'!D$61&amp;'Система "Стандарт"'!$B66,Профильные_системы[Название]&amp;Профильные_системы[цвет],0)),IF($D$12=$W$3,INDEX(Таблица2["0" НДС],MATCH('Система "Стандарт"'!D$61&amp;'Система "Стандарт"'!$B66,Профильные_системы[Название]&amp;Профильные_системы[цвет],0)),0)))</f>
        <v>1017.31</v>
      </c>
      <c r="E66" s="241">
        <f t="array" ref="E66">IF($D$12=$W$2,INDEX(Таблица2[без НДС],MATCH('Система "Стандарт"'!E$61&amp;'Система "Стандарт"'!$B66,Профильные_системы[Название]&amp;Профильные_системы[цвет],0)),IF($D$12=$W$1,INDEX(Таблица2[НДС],MATCH('Система "Стандарт"'!E$61&amp;'Система "Стандарт"'!$B66,Профильные_системы[Название]&amp;Профильные_системы[цвет],0)),IF($D$12=$W$3,INDEX(Таблица2["0" НДС],MATCH('Система "Стандарт"'!E$61&amp;'Система "Стандарт"'!$B66,Профильные_системы[Название]&amp;Профильные_системы[цвет],0)),0)))</f>
        <v>2136</v>
      </c>
      <c r="F66" s="241">
        <f t="array" ref="F66">IF($D$12=$W$2,INDEX(Таблица2[без НДС],MATCH('Система "Стандарт"'!F$61&amp;'Система "Стандарт"'!$B66,Профильные_системы[Название]&amp;Профильные_системы[цвет],0)),IF($D$12=$W$1,INDEX(Таблица2[НДС],MATCH('Система "Стандарт"'!F$61&amp;'Система "Стандарт"'!$B66,Профильные_системы[Название]&amp;Профильные_системы[цвет],0)),IF($D$12=$W$3,INDEX(Таблица2["0" НДС],MATCH('Система "Стандарт"'!F$61&amp;'Система "Стандарт"'!$B66,Профильные_системы[Название]&amp;Профильные_системы[цвет],0)),0)))</f>
        <v>1040.49</v>
      </c>
      <c r="G66" s="241">
        <f t="array" ref="G66">IF($D$12=$W$2,INDEX(Таблица2[без НДС],MATCH('Система "Стандарт"'!G$61&amp;'Система "Стандарт"'!$B66,Профильные_системы[Название]&amp;Профильные_системы[цвет],0)),IF($D$12=$W$1,INDEX(Таблица2[НДС],MATCH('Система "Стандарт"'!G$61&amp;'Система "Стандарт"'!$B66,Профильные_системы[Название]&amp;Профильные_системы[цвет],0)),IF($D$12=$W$3,INDEX(Таблица2["0" НДС],MATCH('Система "Стандарт"'!G$61&amp;'Система "Стандарт"'!$B66,Профильные_системы[Название]&amp;Профильные_системы[цвет],0)),0)))</f>
        <v>2315.89</v>
      </c>
      <c r="H66" s="241">
        <f t="array" ref="H66">IF($D$12=$W$2,INDEX(Таблица2[без НДС],MATCH('Система "Стандарт"'!H$61&amp;'Система "Стандарт"'!$B66,Профильные_системы[Название]&amp;Профильные_системы[цвет],0)),IF($D$12=$W$1,INDEX(Таблица2[НДС],MATCH('Система "Стандарт"'!H$61&amp;'Система "Стандарт"'!$B66,Профильные_системы[Название]&amp;Профильные_системы[цвет],0)),IF($D$12=$W$3,INDEX(Таблица2["0" НДС],MATCH('Система "Стандарт"'!H$61&amp;'Система "Стандарт"'!$B66,Профильные_системы[Название]&amp;Профильные_системы[цвет],0)),0)))</f>
        <v>3160.5</v>
      </c>
      <c r="I66" s="241">
        <f t="array" ref="I66">IF($D$12=$W$2,INDEX(Таблица2[без НДС],MATCH('Система "Стандарт"'!I$61&amp;'Система "Стандарт"'!$B66,Профильные_системы[Название]&amp;Профильные_системы[цвет],0)),IF($D$12=$W$1,INDEX(Таблица2[НДС],MATCH('Система "Стандарт"'!I$61&amp;'Система "Стандарт"'!$B66,Профильные_системы[Название]&amp;Профильные_системы[цвет],0)),IF($D$12=$W$3,INDEX(Таблица2["0" НДС],MATCH('Система "Стандарт"'!I$61&amp;'Система "Стандарт"'!$B66,Профильные_системы[Название]&amp;Профильные_системы[цвет],0)),0)))</f>
        <v>1015.61</v>
      </c>
      <c r="J66" s="241">
        <f t="array" ref="J66">IF($D$12=$W$2,INDEX(Таблица2[без НДС],MATCH('Система "Стандарт"'!J$61&amp;'Система "Стандарт"'!$B66,Профильные_системы[Название]&amp;Профильные_системы[цвет],0)),IF($D$12=$W$1,INDEX(Таблица2[НДС],MATCH('Система "Стандарт"'!J$61&amp;'Система "Стандарт"'!$B66,Профильные_системы[Название]&amp;Профильные_системы[цвет],0)),IF($D$12=$W$3,INDEX(Таблица2["0" НДС],MATCH('Система "Стандарт"'!J$61&amp;'Система "Стандарт"'!$B66,Профильные_системы[Название]&amp;Профильные_системы[цвет],0)),0)))</f>
        <v>667.09</v>
      </c>
      <c r="K66" s="241">
        <f t="array" ref="K66">IF($D$12=$W$2,INDEX(Таблица2[без НДС],MATCH('Система "Стандарт"'!K$61&amp;'Система "Стандарт"'!$B66,Профильные_системы[Название]&amp;Профильные_системы[цвет],0)),IF($D$12=$W$1,INDEX(Таблица2[НДС],MATCH('Система "Стандарт"'!K$61&amp;'Система "Стандарт"'!$B66,Профильные_системы[Название]&amp;Профильные_системы[цвет],0)),IF($D$12=$W$3,INDEX(Таблица2["0" НДС],MATCH('Система "Стандарт"'!K$61&amp;'Система "Стандарт"'!$B66,Профильные_системы[Название]&amp;Профильные_системы[цвет],0)),0)))</f>
        <v>750.47</v>
      </c>
      <c r="L66" s="16"/>
      <c r="M66" s="16"/>
      <c r="N66" s="204"/>
      <c r="O66" s="202"/>
    </row>
    <row r="67" spans="1:15" s="15" customFormat="1" ht="15.75" x14ac:dyDescent="0.25">
      <c r="A67" s="202"/>
      <c r="B67" s="14" t="s">
        <v>9</v>
      </c>
      <c r="C67" s="241">
        <f t="array" ref="C67">IF($D$12=$W$2,INDEX(Таблица2[без НДС],MATCH('Система "Стандарт"'!C$61&amp;'Система "Стандарт"'!$B67,Профильные_системы[Название]&amp;Профильные_системы[цвет],0)),IF($D$12=$W$1,INDEX(Таблица2[НДС],MATCH('Система "Стандарт"'!C$61&amp;'Система "Стандарт"'!$B67,Профильные_системы[Название]&amp;Профильные_системы[цвет],0)),IF($D$12=$W$3,INDEX(Таблица2["0" НДС],MATCH('Система "Стандарт"'!C$61&amp;'Система "Стандарт"'!$B67,Профильные_системы[Название]&amp;Профильные_системы[цвет],0)),0)))</f>
        <v>3516.93</v>
      </c>
      <c r="D67" s="241">
        <f t="array" ref="D67">IF($D$12=$W$2,INDEX(Таблица2[без НДС],MATCH('Система "Стандарт"'!D$61&amp;'Система "Стандарт"'!$B67,Профильные_системы[Название]&amp;Профильные_системы[цвет],0)),IF($D$12=$W$1,INDEX(Таблица2[НДС],MATCH('Система "Стандарт"'!D$61&amp;'Система "Стандарт"'!$B67,Профильные_системы[Название]&amp;Профильные_системы[цвет],0)),IF($D$12=$W$3,INDEX(Таблица2["0" НДС],MATCH('Система "Стандарт"'!D$61&amp;'Система "Стандарт"'!$B67,Профильные_системы[Название]&amp;Профильные_системы[цвет],0)),0)))</f>
        <v>1026.99</v>
      </c>
      <c r="E67" s="16"/>
      <c r="F67" s="241">
        <f t="array" ref="F67">IF($D$12=$W$2,INDEX(Таблица2[без НДС],MATCH('Система "Стандарт"'!F$61&amp;'Система "Стандарт"'!$B67,Профильные_системы[Название]&amp;Профильные_системы[цвет],0)),IF($D$12=$W$1,INDEX(Таблица2[НДС],MATCH('Система "Стандарт"'!F$61&amp;'Система "Стандарт"'!$B67,Профильные_системы[Название]&amp;Профильные_системы[цвет],0)),IF($D$12=$W$3,INDEX(Таблица2["0" НДС],MATCH('Система "Стандарт"'!F$61&amp;'Система "Стандарт"'!$B67,Профильные_системы[Название]&amp;Профильные_системы[цвет],0)),0)))</f>
        <v>1040.49</v>
      </c>
      <c r="G67" s="265">
        <f t="array" ref="G67">IF($D$12=$W$2,INDEX(Таблица2[без НДС],MATCH('Система "Стандарт"'!G$61&amp;'Система "Стандарт"'!$B67,Профильные_системы[Название]&amp;Профильные_системы[цвет],0)),IF($D$12=$W$1,INDEX(Таблица2[НДС],MATCH('Система "Стандарт"'!G$61&amp;'Система "Стандарт"'!$B67,Профильные_системы[Название]&amp;Профильные_системы[цвет],0)),IF($D$12=$W$3,INDEX(Таблица2["0" НДС],MATCH('Система "Стандарт"'!G$61&amp;'Система "Стандарт"'!$B67,Профильные_системы[Название]&amp;Профильные_системы[цвет],0)),0)))</f>
        <v>2392.4</v>
      </c>
      <c r="H67" s="265">
        <f t="array" ref="H67">IF($D$12=$W$2,INDEX(Таблица2[без НДС],MATCH('Система "Стандарт"'!H$61&amp;'Система "Стандарт"'!$B67,Профильные_системы[Название]&amp;Профильные_системы[цвет],0)),IF($D$12=$W$1,INDEX(Таблица2[НДС],MATCH('Система "Стандарт"'!H$61&amp;'Система "Стандарт"'!$B67,Профильные_системы[Название]&amp;Профильные_системы[цвет],0)),IF($D$12=$W$3,INDEX(Таблица2["0" НДС],MATCH('Система "Стандарт"'!H$61&amp;'Система "Стандарт"'!$B67,Профильные_системы[Название]&amp;Профильные_системы[цвет],0)),0)))</f>
        <v>3267.18</v>
      </c>
      <c r="I67" s="241">
        <f t="array" ref="I67">IF($D$12=$W$2,INDEX(Таблица2[без НДС],MATCH('Система "Стандарт"'!I$61&amp;'Система "Стандарт"'!$B67,Профильные_системы[Название]&amp;Профильные_системы[цвет],0)),IF($D$12=$W$1,INDEX(Таблица2[НДС],MATCH('Система "Стандарт"'!I$61&amp;'Система "Стандарт"'!$B67,Профильные_системы[Название]&amp;Профильные_системы[цвет],0)),IF($D$12=$W$3,INDEX(Таблица2["0" НДС],MATCH('Система "Стандарт"'!I$61&amp;'Система "Стандарт"'!$B67,Профильные_системы[Название]&amp;Профильные_системы[цвет],0)),0)))</f>
        <v>1041.54</v>
      </c>
      <c r="J67" s="241">
        <f t="array" ref="J67">IF($D$12=$W$2,INDEX(Таблица2[без НДС],MATCH('Система "Стандарт"'!J$61&amp;'Система "Стандарт"'!$B67,Профильные_системы[Название]&amp;Профильные_системы[цвет],0)),IF($D$12=$W$1,INDEX(Таблица2[НДС],MATCH('Система "Стандарт"'!J$61&amp;'Система "Стандарт"'!$B67,Профильные_системы[Название]&amp;Профильные_системы[цвет],0)),IF($D$12=$W$3,INDEX(Таблица2["0" НДС],MATCH('Система "Стандарт"'!J$61&amp;'Система "Стандарт"'!$B67,Профильные_системы[Название]&amp;Профильные_системы[цвет],0)),0)))</f>
        <v>697.4</v>
      </c>
      <c r="K67" s="241">
        <f t="array" ref="K67">IF($D$12=$W$2,INDEX(Таблица2[без НДС],MATCH('Система "Стандарт"'!K$61&amp;'Система "Стандарт"'!$B67,Профильные_системы[Название]&amp;Профильные_системы[цвет],0)),IF($D$12=$W$1,INDEX(Таблица2[НДС],MATCH('Система "Стандарт"'!K$61&amp;'Система "Стандарт"'!$B67,Профильные_системы[Название]&amp;Профильные_системы[цвет],0)),IF($D$12=$W$3,INDEX(Таблица2["0" НДС],MATCH('Система "Стандарт"'!K$61&amp;'Система "Стандарт"'!$B67,Профильные_системы[Название]&amp;Профильные_системы[цвет],0)),0)))</f>
        <v>750.47</v>
      </c>
      <c r="L67" s="16"/>
      <c r="M67" s="16"/>
      <c r="N67" s="204"/>
      <c r="O67" s="202"/>
    </row>
    <row r="68" spans="1:15" s="15" customFormat="1" ht="15.75" x14ac:dyDescent="0.25">
      <c r="A68" s="202"/>
      <c r="B68" s="14" t="s">
        <v>13</v>
      </c>
      <c r="C68" s="241">
        <f t="array" ref="C68">IF($D$12=$W$2,INDEX(Таблица2[без НДС],MATCH('Система "Стандарт"'!C$61&amp;'Система "Стандарт"'!$B68,Профильные_системы[Название]&amp;Профильные_системы[цвет],0)),IF($D$12=$W$1,INDEX(Таблица2[НДС],MATCH('Система "Стандарт"'!C$61&amp;'Система "Стандарт"'!$B68,Профильные_системы[Название]&amp;Профильные_системы[цвет],0)),IF($D$12=$W$3,INDEX(Таблица2["0" НДС],MATCH('Система "Стандарт"'!C$61&amp;'Система "Стандарт"'!$B68,Профильные_системы[Название]&amp;Профильные_системы[цвет],0)),0)))</f>
        <v>3747.96</v>
      </c>
      <c r="D68" s="241">
        <f t="array" ref="D68">IF($D$12=$W$2,INDEX(Таблица2[без НДС],MATCH('Система "Стандарт"'!D$61&amp;'Система "Стандарт"'!$B68,Профильные_системы[Название]&amp;Профильные_системы[цвет],0)),IF($D$12=$W$1,INDEX(Таблица2[НДС],MATCH('Система "Стандарт"'!D$61&amp;'Система "Стандарт"'!$B68,Профильные_системы[Название]&amp;Профильные_системы[цвет],0)),IF($D$12=$W$3,INDEX(Таблица2["0" НДС],MATCH('Система "Стандарт"'!D$61&amp;'Система "Стандарт"'!$B68,Профильные_системы[Название]&amp;Профильные_системы[цвет],0)),0)))</f>
        <v>1095.7</v>
      </c>
      <c r="E68" s="241">
        <f t="array" ref="E68">IF($D$12=$W$2,INDEX(Таблица2[без НДС],MATCH('Система "Стандарт"'!E$61&amp;'Система "Стандарт"'!$B68,Профильные_системы[Название]&amp;Профильные_системы[цвет],0)),IF($D$12=$W$1,INDEX(Таблица2[НДС],MATCH('Система "Стандарт"'!E$61&amp;'Система "Стандарт"'!$B68,Профильные_системы[Название]&amp;Профильные_системы[цвет],0)),IF($D$12=$W$3,INDEX(Таблица2["0" НДС],MATCH('Система "Стандарт"'!E$61&amp;'Система "Стандарт"'!$B68,Профильные_системы[Название]&amp;Профильные_системы[цвет],0)),0)))</f>
        <v>2297.81</v>
      </c>
      <c r="F68" s="241">
        <f t="array" ref="F68">IF($D$12=$W$2,INDEX(Таблица2[без НДС],MATCH('Система "Стандарт"'!F$61&amp;'Система "Стандарт"'!$B68,Профильные_системы[Название]&amp;Профильные_системы[цвет],0)),IF($D$12=$W$1,INDEX(Таблица2[НДС],MATCH('Система "Стандарт"'!F$61&amp;'Система "Стандарт"'!$B68,Профильные_системы[Название]&amp;Профильные_системы[цвет],0)),IF($D$12=$W$3,INDEX(Таблица2["0" НДС],MATCH('Система "Стандарт"'!F$61&amp;'Система "Стандарт"'!$B68,Профильные_системы[Название]&amp;Профильные_системы[цвет],0)),0)))</f>
        <v>1116.4100000000001</v>
      </c>
      <c r="G68" s="241">
        <f t="array" ref="G68">IF($D$12=$W$2,INDEX(Таблица2[без НДС],MATCH('Система "Стандарт"'!G$61&amp;'Система "Стандарт"'!$B68,Профильные_системы[Название]&amp;Профильные_системы[цвет],0)),IF($D$12=$W$1,INDEX(Таблица2[НДС],MATCH('Система "Стандарт"'!G$61&amp;'Система "Стандарт"'!$B68,Профильные_системы[Название]&amp;Профильные_системы[цвет],0)),IF($D$12=$W$3,INDEX(Таблица2["0" НДС],MATCH('Система "Стандарт"'!G$61&amp;'Система "Стандарт"'!$B68,Профильные_системы[Название]&amp;Профильные_системы[цвет],0)),0)))</f>
        <v>2448.37</v>
      </c>
      <c r="H68" s="241">
        <f t="array" ref="H68">IF($D$12=$W$2,INDEX(Таблица2[без НДС],MATCH('Система "Стандарт"'!H$61&amp;'Система "Стандарт"'!$B68,Профильные_системы[Название]&amp;Профильные_системы[цвет],0)),IF($D$12=$W$1,INDEX(Таблица2[НДС],MATCH('Система "Стандарт"'!H$61&amp;'Система "Стандарт"'!$B68,Профильные_системы[Название]&amp;Профильные_системы[цвет],0)),IF($D$12=$W$3,INDEX(Таблица2["0" НДС],MATCH('Система "Стандарт"'!H$61&amp;'Система "Стандарт"'!$B68,Профильные_системы[Название]&amp;Профильные_системы[цвет],0)),0)))</f>
        <v>3337.18</v>
      </c>
      <c r="I68" s="241">
        <f t="array" ref="I68">IF($D$12=$W$2,INDEX(Таблица2[без НДС],MATCH('Система "Стандарт"'!I$61&amp;'Система "Стандарт"'!$B68,Профильные_системы[Название]&amp;Профильные_системы[цвет],0)),IF($D$12=$W$1,INDEX(Таблица2[НДС],MATCH('Система "Стандарт"'!I$61&amp;'Система "Стандарт"'!$B68,Профильные_системы[Название]&amp;Профильные_системы[цвет],0)),IF($D$12=$W$3,INDEX(Таблица2["0" НДС],MATCH('Система "Стандарт"'!I$61&amp;'Система "Стандарт"'!$B68,Профильные_системы[Название]&amp;Профильные_системы[цвет],0)),0)))</f>
        <v>1085.68</v>
      </c>
      <c r="J68" s="16"/>
      <c r="K68" s="16"/>
      <c r="L68" s="16"/>
      <c r="M68" s="16"/>
      <c r="N68" s="16"/>
      <c r="O68" s="202"/>
    </row>
    <row r="69" spans="1:15" s="15" customFormat="1" ht="15.75" x14ac:dyDescent="0.25">
      <c r="A69" s="202"/>
      <c r="B69" s="14" t="s">
        <v>29</v>
      </c>
      <c r="C69" s="241">
        <f t="array" ref="C69">IF($D$12=$W$2,INDEX(Таблица2[без НДС],MATCH('Система "Стандарт"'!C$61&amp;'Система "Стандарт"'!$B69,Профильные_системы[Название]&amp;Профильные_системы[цвет],0)),IF($D$12=$W$1,INDEX(Таблица2[НДС],MATCH('Система "Стандарт"'!C$61&amp;'Система "Стандарт"'!$B69,Профильные_системы[Название]&amp;Профильные_системы[цвет],0)),IF($D$12=$W$3,INDEX(Таблица2["0" НДС],MATCH('Система "Стандарт"'!C$61&amp;'Система "Стандарт"'!$B69,Профильные_системы[Название]&amp;Профильные_системы[цвет],0)),0)))</f>
        <v>3669.03</v>
      </c>
      <c r="D69" s="241">
        <f t="array" ref="D69">IF($D$12=$W$2,INDEX(Таблица2[без НДС],MATCH('Система "Стандарт"'!D$61&amp;'Система "Стандарт"'!$B69,Профильные_системы[Название]&amp;Профильные_системы[цвет],0)),IF($D$12=$W$1,INDEX(Таблица2[НДС],MATCH('Система "Стандарт"'!D$61&amp;'Система "Стандарт"'!$B69,Профильные_системы[Название]&amp;Профильные_системы[цвет],0)),IF($D$12=$W$3,INDEX(Таблица2["0" НДС],MATCH('Система "Стандарт"'!D$61&amp;'Система "Стандарт"'!$B69,Профильные_системы[Название]&amp;Профильные_системы[цвет],0)),0)))</f>
        <v>1070.8699999999999</v>
      </c>
      <c r="E69" s="241">
        <f t="array" ref="E69">IF($D$12=$W$2,INDEX(Таблица2[без НДС],MATCH('Система "Стандарт"'!E$61&amp;'Система "Стандарт"'!$B69,Профильные_системы[Название]&amp;Профильные_системы[цвет],0)),IF($D$12=$W$1,INDEX(Таблица2[НДС],MATCH('Система "Стандарт"'!E$61&amp;'Система "Стандарт"'!$B69,Профильные_системы[Название]&amp;Профильные_системы[цвет],0)),IF($D$12=$W$3,INDEX(Таблица2["0" НДС],MATCH('Система "Стандарт"'!E$61&amp;'Система "Стандарт"'!$B69,Профильные_системы[Название]&amp;Профильные_системы[цвет],0)),0)))</f>
        <v>2247.09</v>
      </c>
      <c r="F69" s="241">
        <f t="array" ref="F69">IF($D$12=$W$2,INDEX(Таблица2[без НДС],MATCH('Система "Стандарт"'!F$61&amp;'Система "Стандарт"'!$B69,Профильные_системы[Название]&amp;Профильные_системы[цвет],0)),IF($D$12=$W$1,INDEX(Таблица2[НДС],MATCH('Система "Стандарт"'!F$61&amp;'Система "Стандарт"'!$B69,Профильные_системы[Название]&amp;Профильные_системы[цвет],0)),IF($D$12=$W$3,INDEX(Таблица2["0" НДС],MATCH('Система "Стандарт"'!F$61&amp;'Система "Стандарт"'!$B69,Профильные_системы[Название]&amp;Профильные_системы[цвет],0)),0)))</f>
        <v>1094.26</v>
      </c>
      <c r="G69" s="241">
        <f t="array" ref="G69">IF($D$12=$W$2,INDEX(Таблица2[без НДС],MATCH('Система "Стандарт"'!G$61&amp;'Система "Стандарт"'!$B69,Профильные_системы[Название]&amp;Профильные_системы[цвет],0)),IF($D$12=$W$1,INDEX(Таблица2[НДС],MATCH('Система "Стандарт"'!G$61&amp;'Система "Стандарт"'!$B69,Профильные_системы[Название]&amp;Профильные_системы[цвет],0)),IF($D$12=$W$3,INDEX(Таблица2["0" НДС],MATCH('Система "Стандарт"'!G$61&amp;'Система "Стандарт"'!$B69,Профильные_системы[Название]&amp;Профильные_системы[цвет],0)),0)))</f>
        <v>2417.98</v>
      </c>
      <c r="H69" s="241">
        <f t="array" ref="H69">IF($D$12=$W$2,INDEX(Таблица2[без НДС],MATCH('Система "Стандарт"'!H$61&amp;'Система "Стандарт"'!$B69,Профильные_системы[Название]&amp;Профильные_системы[цвет],0)),IF($D$12=$W$1,INDEX(Таблица2[НДС],MATCH('Система "Стандарт"'!H$61&amp;'Система "Стандарт"'!$B69,Профильные_системы[Название]&amp;Профильные_системы[цвет],0)),IF($D$12=$W$3,INDEX(Таблица2["0" НДС],MATCH('Система "Стандарт"'!H$61&amp;'Система "Стандарт"'!$B69,Профильные_системы[Название]&amp;Профильные_системы[цвет],0)),0)))</f>
        <v>3298.54</v>
      </c>
      <c r="I69" s="241">
        <f t="array" ref="I69">IF($D$12=$W$2,INDEX(Таблица2[без НДС],MATCH('Система "Стандарт"'!I$61&amp;'Система "Стандарт"'!$B69,Профильные_системы[Название]&amp;Профильные_системы[цвет],0)),IF($D$12=$W$1,INDEX(Таблица2[НДС],MATCH('Система "Стандарт"'!I$61&amp;'Система "Стандарт"'!$B69,Профильные_системы[Название]&amp;Профильные_системы[цвет],0)),IF($D$12=$W$3,INDEX(Таблица2["0" НДС],MATCH('Система "Стандарт"'!I$61&amp;'Система "Стандарт"'!$B69,Профильные_системы[Название]&amp;Профильные_системы[цвет],0)),0)))</f>
        <v>1068.17</v>
      </c>
      <c r="J69" s="16"/>
      <c r="K69" s="16"/>
      <c r="L69" s="16"/>
      <c r="M69" s="16"/>
      <c r="N69" s="16"/>
      <c r="O69" s="202"/>
    </row>
    <row r="70" spans="1:15" s="15" customFormat="1" ht="15.75" x14ac:dyDescent="0.25">
      <c r="A70" s="202"/>
      <c r="B70" s="14" t="s">
        <v>7</v>
      </c>
      <c r="C70" s="241">
        <f t="array" ref="C70">IF($D$12=$W$2,INDEX(Таблица2[без НДС],MATCH('Система "Стандарт"'!C$61&amp;'Система "Стандарт"'!$B70,Профильные_системы[Название]&amp;Профильные_системы[цвет],0)),IF($D$12=$W$1,INDEX(Таблица2[НДС],MATCH('Система "Стандарт"'!C$61&amp;'Система "Стандарт"'!$B70,Профильные_системы[Название]&amp;Профильные_системы[цвет],0)),IF($D$12=$W$3,INDEX(Таблица2["0" НДС],MATCH('Система "Стандарт"'!C$61&amp;'Система "Стандарт"'!$B70,Профильные_системы[Название]&amp;Профильные_системы[цвет],0)),0)))</f>
        <v>3513.5</v>
      </c>
      <c r="D70" s="241">
        <f t="array" ref="D70">IF($D$12=$W$2,INDEX(Таблица2[без НДС],MATCH('Система "Стандарт"'!D$61&amp;'Система "Стандарт"'!$B70,Профильные_системы[Название]&amp;Профильные_системы[цвет],0)),IF($D$12=$W$1,INDEX(Таблица2[НДС],MATCH('Система "Стандарт"'!D$61&amp;'Система "Стандарт"'!$B70,Профильные_системы[Название]&amp;Профильные_системы[цвет],0)),IF($D$12=$W$3,INDEX(Таблица2["0" НДС],MATCH('Система "Стандарт"'!D$61&amp;'Система "Стандарт"'!$B70,Профильные_системы[Название]&amp;Профильные_системы[цвет],0)),0)))</f>
        <v>1025.52</v>
      </c>
      <c r="E70" s="16"/>
      <c r="F70" s="241">
        <f t="array" ref="F70">IF($D$12=$W$2,INDEX(Таблица2[без НДС],MATCH('Система "Стандарт"'!F$61&amp;'Система "Стандарт"'!$B70,Профильные_системы[Название]&amp;Профильные_системы[цвет],0)),IF($D$12=$W$1,INDEX(Таблица2[НДС],MATCH('Система "Стандарт"'!F$61&amp;'Система "Стандарт"'!$B70,Профильные_системы[Название]&amp;Профильные_системы[цвет],0)),IF($D$12=$W$3,INDEX(Таблица2["0" НДС],MATCH('Система "Стандарт"'!F$61&amp;'Система "Стандарт"'!$B70,Профильные_системы[Название]&amp;Профильные_системы[цвет],0)),0)))</f>
        <v>1076.8</v>
      </c>
      <c r="G70" s="241">
        <f t="array" ref="G70">IF($D$12=$W$2,INDEX(Таблица2[без НДС],MATCH('Система "Стандарт"'!G$61&amp;'Система "Стандарт"'!$B70,Профильные_системы[Название]&amp;Профильные_системы[цвет],0)),IF($D$12=$W$1,INDEX(Таблица2[НДС],MATCH('Система "Стандарт"'!G$61&amp;'Система "Стандарт"'!$B70,Профильные_системы[Название]&amp;Профильные_системы[цвет],0)),IF($D$12=$W$3,INDEX(Таблица2["0" НДС],MATCH('Система "Стандарт"'!G$61&amp;'Система "Стандарт"'!$B70,Профильные_системы[Название]&amp;Профильные_системы[цвет],0)),0)))</f>
        <v>2318.5700000000002</v>
      </c>
      <c r="H70" s="241">
        <f t="array" ref="H70">IF($D$12=$W$2,INDEX(Таблица2[без НДС],MATCH('Система "Стандарт"'!H$61&amp;'Система "Стандарт"'!$B70,Профильные_системы[Название]&amp;Профильные_системы[цвет],0)),IF($D$12=$W$1,INDEX(Таблица2[НДС],MATCH('Система "Стандарт"'!H$61&amp;'Система "Стандарт"'!$B70,Профильные_системы[Название]&amp;Профильные_системы[цвет],0)),IF($D$12=$W$3,INDEX(Таблица2["0" НДС],MATCH('Система "Стандарт"'!H$61&amp;'Система "Стандарт"'!$B70,Профильные_системы[Название]&amp;Профильные_системы[цвет],0)),0)))</f>
        <v>3326.26</v>
      </c>
      <c r="I70" s="241">
        <f t="array" ref="I70">IF($D$12=$W$2,INDEX(Таблица2[без НДС],MATCH('Система "Стандарт"'!I$61&amp;'Система "Стандарт"'!$B70,Профильные_системы[Название]&amp;Профильные_системы[цвет],0)),IF($D$12=$W$1,INDEX(Таблица2[НДС],MATCH('Система "Стандарт"'!I$61&amp;'Система "Стандарт"'!$B70,Профильные_системы[Название]&amp;Профильные_системы[цвет],0)),IF($D$12=$W$3,INDEX(Таблица2["0" НДС],MATCH('Система "Стандарт"'!I$61&amp;'Система "Стандарт"'!$B70,Профильные_системы[Название]&amp;Профильные_системы[цвет],0)),0)))</f>
        <v>1000.58</v>
      </c>
      <c r="J70" s="241">
        <f t="array" ref="J70">IF($D$12=$W$2,INDEX(Таблица2[без НДС],MATCH('Система "Стандарт"'!J$61&amp;'Система "Стандарт"'!$B70,Профильные_системы[Название]&amp;Профильные_системы[цвет],0)),IF($D$12=$W$1,INDEX(Таблица2[НДС],MATCH('Система "Стандарт"'!J$61&amp;'Система "Стандарт"'!$B70,Профильные_системы[Название]&amp;Профильные_системы[цвет],0)),IF($D$12=$W$3,INDEX(Таблица2["0" НДС],MATCH('Система "Стандарт"'!J$61&amp;'Система "Стандарт"'!$B70,Профильные_системы[Название]&amp;Профильные_системы[цвет],0)),0)))</f>
        <v>710.29</v>
      </c>
      <c r="K70" s="241">
        <f t="array" ref="K70">IF($D$12=$W$2,INDEX(Таблица2[без НДС],MATCH('Система "Стандарт"'!K$61&amp;'Система "Стандарт"'!$B70,Профильные_системы[Название]&amp;Профильные_системы[цвет],0)),IF($D$12=$W$1,INDEX(Таблица2[НДС],MATCH('Система "Стандарт"'!K$61&amp;'Система "Стандарт"'!$B70,Профильные_системы[Название]&amp;Профильные_системы[цвет],0)),IF($D$12=$W$3,INDEX(Таблица2["0" НДС],MATCH('Система "Стандарт"'!K$61&amp;'Система "Стандарт"'!$B70,Профильные_системы[Название]&amp;Профильные_системы[цвет],0)),0)))</f>
        <v>748.92</v>
      </c>
      <c r="L70" s="16"/>
      <c r="M70" s="16"/>
      <c r="N70" s="204"/>
      <c r="O70" s="202"/>
    </row>
    <row r="71" spans="1:15" s="15" customFormat="1" ht="15.75" x14ac:dyDescent="0.25">
      <c r="A71" s="202"/>
      <c r="B71" s="14" t="s">
        <v>5</v>
      </c>
      <c r="C71" s="241">
        <f t="array" ref="C71">IF($D$12=$W$2,INDEX(Таблица2[без НДС],MATCH('Система "Стандарт"'!C$61&amp;'Система "Стандарт"'!$B71,Профильные_системы[Название]&amp;Профильные_системы[цвет],0)),IF($D$12=$W$1,INDEX(Таблица2[НДС],MATCH('Система "Стандарт"'!C$61&amp;'Система "Стандарт"'!$B71,Профильные_системы[Название]&amp;Профильные_системы[цвет],0)),IF($D$12=$W$3,INDEX(Таблица2["0" НДС],MATCH('Система "Стандарт"'!C$61&amp;'Система "Стандарт"'!$B71,Профильные_системы[Название]&amp;Профильные_системы[цвет],0)),0)))</f>
        <v>3513.5</v>
      </c>
      <c r="D71" s="241">
        <f t="array" ref="D71">IF($D$12=$W$2,INDEX(Таблица2[без НДС],MATCH('Система "Стандарт"'!D$61&amp;'Система "Стандарт"'!$B71,Профильные_системы[Название]&amp;Профильные_системы[цвет],0)),IF($D$12=$W$1,INDEX(Таблица2[НДС],MATCH('Система "Стандарт"'!D$61&amp;'Система "Стандарт"'!$B71,Профильные_системы[Название]&amp;Профильные_системы[цвет],0)),IF($D$12=$W$3,INDEX(Таблица2["0" НДС],MATCH('Система "Стандарт"'!D$61&amp;'Система "Стандарт"'!$B71,Профильные_системы[Название]&amp;Профильные_системы[цвет],0)),0)))</f>
        <v>1025.52</v>
      </c>
      <c r="E71" s="241">
        <f t="array" ref="E71">IF($D$12=$W$2,INDEX(Таблица2[без НДС],MATCH('Система "Стандарт"'!E$61&amp;'Система "Стандарт"'!$B71,Профильные_системы[Название]&amp;Профильные_системы[цвет],0)),IF($D$12=$W$1,INDEX(Таблица2[НДС],MATCH('Система "Стандарт"'!E$61&amp;'Система "Стандарт"'!$B71,Профильные_системы[Название]&amp;Профильные_системы[цвет],0)),IF($D$12=$W$3,INDEX(Таблица2["0" НДС],MATCH('Система "Стандарт"'!E$61&amp;'Система "Стандарт"'!$B71,Профильные_системы[Название]&amp;Профильные_системы[цвет],0)),0)))</f>
        <v>2318.09</v>
      </c>
      <c r="F71" s="241">
        <f t="array" ref="F71">IF($D$12=$W$2,INDEX(Таблица2[без НДС],MATCH('Система "Стандарт"'!F$61&amp;'Система "Стандарт"'!$B71,Профильные_системы[Название]&amp;Профильные_системы[цвет],0)),IF($D$12=$W$1,INDEX(Таблица2[НДС],MATCH('Система "Стандарт"'!F$61&amp;'Система "Стандарт"'!$B71,Профильные_системы[Название]&amp;Профильные_системы[цвет],0)),IF($D$12=$W$3,INDEX(Таблица2["0" НДС],MATCH('Система "Стандарт"'!F$61&amp;'Система "Стандарт"'!$B71,Профильные_системы[Название]&amp;Профильные_системы[цвет],0)),0)))</f>
        <v>1076.8</v>
      </c>
      <c r="G71" s="241">
        <f t="array" ref="G71">IF($D$12=$W$2,INDEX(Таблица2[без НДС],MATCH('Система "Стандарт"'!G$61&amp;'Система "Стандарт"'!$B71,Профильные_системы[Название]&amp;Профильные_системы[цвет],0)),IF($D$12=$W$1,INDEX(Таблица2[НДС],MATCH('Система "Стандарт"'!G$61&amp;'Система "Стандарт"'!$B71,Профильные_системы[Название]&amp;Профильные_системы[цвет],0)),IF($D$12=$W$3,INDEX(Таблица2["0" НДС],MATCH('Система "Стандарт"'!G$61&amp;'Система "Стандарт"'!$B71,Профильные_системы[Название]&amp;Профильные_системы[цвет],0)),0)))</f>
        <v>2318.5700000000002</v>
      </c>
      <c r="H71" s="241">
        <f t="array" ref="H71">IF($D$12=$W$2,INDEX(Таблица2[без НДС],MATCH('Система "Стандарт"'!H$61&amp;'Система "Стандарт"'!$B71,Профильные_системы[Название]&amp;Профильные_системы[цвет],0)),IF($D$12=$W$1,INDEX(Таблица2[НДС],MATCH('Система "Стандарт"'!H$61&amp;'Система "Стандарт"'!$B71,Профильные_системы[Название]&amp;Профильные_системы[цвет],0)),IF($D$12=$W$3,INDEX(Таблица2["0" НДС],MATCH('Система "Стандарт"'!H$61&amp;'Система "Стандарт"'!$B71,Профильные_системы[Название]&amp;Профильные_системы[цвет],0)),0)))</f>
        <v>3326.26</v>
      </c>
      <c r="I71" s="241">
        <f t="array" ref="I71">IF($D$12=$W$2,INDEX(Таблица2[без НДС],MATCH('Система "Стандарт"'!I$61&amp;'Система "Стандарт"'!$B71,Профильные_системы[Название]&amp;Профильные_системы[цвет],0)),IF($D$12=$W$1,INDEX(Таблица2[НДС],MATCH('Система "Стандарт"'!I$61&amp;'Система "Стандарт"'!$B71,Профильные_системы[Название]&amp;Профильные_системы[цвет],0)),IF($D$12=$W$3,INDEX(Таблица2["0" НДС],MATCH('Система "Стандарт"'!I$61&amp;'Система "Стандарт"'!$B71,Профильные_системы[Название]&amp;Профильные_системы[цвет],0)),0)))</f>
        <v>1000.58</v>
      </c>
      <c r="J71" s="241">
        <f t="array" ref="J71">IF($D$12=$W$2,INDEX(Таблица2[без НДС],MATCH('Система "Стандарт"'!J$61&amp;'Система "Стандарт"'!$B71,Профильные_системы[Название]&amp;Профильные_системы[цвет],0)),IF($D$12=$W$1,INDEX(Таблица2[НДС],MATCH('Система "Стандарт"'!J$61&amp;'Система "Стандарт"'!$B71,Профильные_системы[Название]&amp;Профильные_системы[цвет],0)),IF($D$12=$W$3,INDEX(Таблица2["0" НДС],MATCH('Система "Стандарт"'!J$61&amp;'Система "Стандарт"'!$B71,Профильные_системы[Название]&amp;Профильные_системы[цвет],0)),0)))</f>
        <v>710.29</v>
      </c>
      <c r="K71" s="241">
        <f t="array" ref="K71">IF($D$12=$W$2,INDEX(Таблица2[без НДС],MATCH('Система "Стандарт"'!K$61&amp;'Система "Стандарт"'!$B71,Профильные_системы[Название]&amp;Профильные_системы[цвет],0)),IF($D$12=$W$1,INDEX(Таблица2[НДС],MATCH('Система "Стандарт"'!K$61&amp;'Система "Стандарт"'!$B71,Профильные_системы[Название]&amp;Профильные_системы[цвет],0)),IF($D$12=$W$3,INDEX(Таблица2["0" НДС],MATCH('Система "Стандарт"'!K$61&amp;'Система "Стандарт"'!$B71,Профильные_системы[Название]&amp;Профильные_системы[цвет],0)),0)))</f>
        <v>748.92</v>
      </c>
      <c r="L71" s="16"/>
      <c r="M71" s="16"/>
      <c r="N71" s="204"/>
      <c r="O71" s="202"/>
    </row>
    <row r="72" spans="1:15" ht="21" x14ac:dyDescent="0.25">
      <c r="A72" s="3"/>
      <c r="B72" s="181"/>
      <c r="C72" s="653"/>
      <c r="D72" s="182"/>
      <c r="E72" s="182"/>
      <c r="F72" s="182"/>
      <c r="G72" s="182" t="s">
        <v>1667</v>
      </c>
      <c r="H72" s="182"/>
      <c r="I72" s="182"/>
      <c r="J72" s="182"/>
      <c r="K72" s="182"/>
      <c r="L72" s="182"/>
      <c r="M72" s="182"/>
      <c r="N72" s="183"/>
      <c r="O72" s="3"/>
    </row>
    <row r="73" spans="1:15" ht="15.75" x14ac:dyDescent="0.25">
      <c r="A73" s="3"/>
      <c r="B73" s="14" t="s">
        <v>34</v>
      </c>
      <c r="C73" s="241">
        <f t="array" ref="C73">IF($D$12=$W$2,INDEX(Таблица2[без НДС],MATCH('Система "Стандарт"'!C$61&amp;'Система "Стандарт"'!$B73,Профильные_системы[Название]&amp;Профильные_системы[цвет],0)),IF($D$12=$W$1,INDEX(Таблица2[НДС],MATCH('Система "Стандарт"'!C$61&amp;'Система "Стандарт"'!$B73,Профильные_системы[Название]&amp;Профильные_системы[цвет],0)),IF($D$12=$W$3,INDEX(Таблица2["0" НДС],MATCH('Система "Стандарт"'!C$61&amp;'Система "Стандарт"'!$B73,Профильные_системы[Название]&amp;Профильные_системы[цвет],0)),0)))</f>
        <v>4643.7299999999996</v>
      </c>
      <c r="D73" s="16"/>
      <c r="E73" s="241">
        <f t="array" ref="E73">IF($D$12=$W$2,INDEX(Таблица2[без НДС],MATCH('Система "Стандарт"'!E$61&amp;'Система "Стандарт"'!$B73,Профильные_системы[Название]&amp;Профильные_системы[цвет],0)),IF($D$12=$W$1,INDEX(Таблица2[НДС],MATCH('Система "Стандарт"'!E$61&amp;'Система "Стандарт"'!$B73,Профильные_системы[Название]&amp;Профильные_системы[цвет],0)),IF($D$12=$W$3,INDEX(Таблица2["0" НДС],MATCH('Система "Стандарт"'!E$61&amp;'Система "Стандарт"'!$B73,Профильные_системы[Название]&amp;Профильные_системы[цвет],0)),0)))</f>
        <v>2209.34</v>
      </c>
      <c r="F73" s="16"/>
      <c r="G73" s="241">
        <f t="array" ref="G73">IF($D$12=$W$2,INDEX(Таблица2[без НДС],MATCH('Система "Стандарт"'!G$61&amp;'Система "Стандарт"'!$B73,Профильные_системы[Название]&amp;Профильные_системы[цвет],0)),IF($D$12=$W$1,INDEX(Таблица2[НДС],MATCH('Система "Стандарт"'!G$61&amp;'Система "Стандарт"'!$B73,Профильные_системы[Название]&amp;Профильные_системы[цвет],0)),IF($D$12=$W$3,INDEX(Таблица2["0" НДС],MATCH('Система "Стандарт"'!G$61&amp;'Система "Стандарт"'!$B73,Профильные_системы[Название]&amp;Профильные_системы[цвет],0)),0)))</f>
        <v>3088.08</v>
      </c>
      <c r="H73" s="241">
        <f t="array" ref="H73">IF($D$12=$W$2,INDEX(Таблица2[без НДС],MATCH('Система "Стандарт"'!H$61&amp;'Система "Стандарт"'!$B73,Профильные_системы[Название]&amp;Профильные_системы[цвет],0)),IF($D$12=$W$1,INDEX(Таблица2[НДС],MATCH('Система "Стандарт"'!H$61&amp;'Система "Стандарт"'!$B73,Профильные_системы[Название]&amp;Профильные_системы[цвет],0)),IF($D$12=$W$3,INDEX(Таблица2["0" НДС],MATCH('Система "Стандарт"'!H$61&amp;'Система "Стандарт"'!$B73,Профильные_системы[Название]&amp;Профильные_системы[цвет],0)),0)))</f>
        <v>3958.34</v>
      </c>
      <c r="I73" s="241">
        <f t="array" ref="I73">IF($D$12=$W$2,INDEX(Таблица2[без НДС],MATCH('Система "Стандарт"'!I$61&amp;'Система "Стандарт"'!$B73,Профильные_системы[Название]&amp;Профильные_системы[цвет],0)),IF($D$12=$W$1,INDEX(Таблица2[НДС],MATCH('Система "Стандарт"'!I$61&amp;'Система "Стандарт"'!$B73,Профильные_системы[Название]&amp;Профильные_системы[цвет],0)),IF($D$12=$W$3,INDEX(Таблица2["0" НДС],MATCH('Система "Стандарт"'!I$61&amp;'Система "Стандарт"'!$B73,Профильные_системы[Название]&amp;Профильные_системы[цвет],0)),0)))</f>
        <v>1768.66</v>
      </c>
      <c r="J73" s="16"/>
      <c r="K73" s="16"/>
      <c r="L73" s="16"/>
      <c r="M73" s="16"/>
      <c r="N73" s="16"/>
      <c r="O73" s="3"/>
    </row>
    <row r="74" spans="1:15" ht="15.75" x14ac:dyDescent="0.25">
      <c r="A74" s="3"/>
      <c r="B74" s="14" t="s">
        <v>36</v>
      </c>
      <c r="C74" s="241">
        <f t="array" ref="C74">IF($D$12=$W$2,INDEX(Таблица2[без НДС],MATCH('Система "Стандарт"'!C$61&amp;'Система "Стандарт"'!$B74,Профильные_системы[Название]&amp;Профильные_системы[цвет],0)),IF($D$12=$W$1,INDEX(Таблица2[НДС],MATCH('Система "Стандарт"'!C$61&amp;'Система "Стандарт"'!$B74,Профильные_системы[Название]&amp;Профильные_системы[цвет],0)),IF($D$12=$W$3,INDEX(Таблица2["0" НДС],MATCH('Система "Стандарт"'!C$61&amp;'Система "Стандарт"'!$B74,Профильные_системы[Название]&amp;Профильные_системы[цвет],0)),0)))</f>
        <v>4179.3599999999997</v>
      </c>
      <c r="D74" s="16"/>
      <c r="E74" s="241">
        <f t="array" ref="E74">IF($D$12=$W$2,INDEX(Таблица2[без НДС],MATCH('Система "Стандарт"'!E$61&amp;'Система "Стандарт"'!$B74,Профильные_системы[Название]&amp;Профильные_системы[цвет],0)),IF($D$12=$W$1,INDEX(Таблица2[НДС],MATCH('Система "Стандарт"'!E$61&amp;'Система "Стандарт"'!$B74,Профильные_системы[Название]&amp;Профильные_системы[цвет],0)),IF($D$12=$W$3,INDEX(Таблица2["0" НДС],MATCH('Система "Стандарт"'!E$61&amp;'Система "Стандарт"'!$B74,Профильные_системы[Название]&amp;Профильные_системы[цвет],0)),0)))</f>
        <v>1988.41</v>
      </c>
      <c r="F74" s="16"/>
      <c r="G74" s="241">
        <f t="array" ref="G74">IF($D$12=$W$2,INDEX(Таблица2[без НДС],MATCH('Система "Стандарт"'!G$61&amp;'Система "Стандарт"'!$B74,Профильные_системы[Название]&amp;Профильные_системы[цвет],0)),IF($D$12=$W$1,INDEX(Таблица2[НДС],MATCH('Система "Стандарт"'!G$61&amp;'Система "Стандарт"'!$B74,Профильные_системы[Название]&amp;Профильные_системы[цвет],0)),IF($D$12=$W$3,INDEX(Таблица2["0" НДС],MATCH('Система "Стандарт"'!G$61&amp;'Система "Стандарт"'!$B74,Профильные_системы[Название]&amp;Профильные_системы[цвет],0)),0)))</f>
        <v>2779.27</v>
      </c>
      <c r="H74" s="241">
        <f t="array" ref="H74">IF($D$12=$W$2,INDEX(Таблица2[без НДС],MATCH('Система "Стандарт"'!H$61&amp;'Система "Стандарт"'!$B74,Профильные_системы[Название]&amp;Профильные_системы[цвет],0)),IF($D$12=$W$1,INDEX(Таблица2[НДС],MATCH('Система "Стандарт"'!H$61&amp;'Система "Стандарт"'!$B74,Профильные_системы[Название]&amp;Профильные_системы[цвет],0)),IF($D$12=$W$3,INDEX(Таблица2["0" НДС],MATCH('Система "Стандарт"'!H$61&amp;'Система "Стандарт"'!$B74,Профильные_системы[Название]&amp;Профильные_системы[цвет],0)),0)))</f>
        <v>3562.51</v>
      </c>
      <c r="I74" s="241">
        <f t="array" ref="I74">IF($D$12=$W$2,INDEX(Таблица2[без НДС],MATCH('Система "Стандарт"'!I$61&amp;'Система "Стандарт"'!$B74,Профильные_системы[Название]&amp;Профильные_системы[цвет],0)),IF($D$12=$W$1,INDEX(Таблица2[НДС],MATCH('Система "Стандарт"'!I$61&amp;'Система "Стандарт"'!$B74,Профильные_системы[Название]&amp;Профильные_системы[цвет],0)),IF($D$12=$W$3,INDEX(Таблица2["0" НДС],MATCH('Система "Стандарт"'!I$61&amp;'Система "Стандарт"'!$B74,Профильные_системы[Название]&amp;Профильные_системы[цвет],0)),0)))</f>
        <v>1591.79</v>
      </c>
      <c r="J74" s="16"/>
      <c r="K74" s="16"/>
      <c r="L74" s="16"/>
      <c r="M74" s="16"/>
      <c r="N74" s="16"/>
      <c r="O74" s="3"/>
    </row>
    <row r="75" spans="1:15" ht="15.75" x14ac:dyDescent="0.25">
      <c r="A75" s="3"/>
      <c r="B75" s="14" t="s">
        <v>21</v>
      </c>
      <c r="C75" s="241">
        <f t="array" ref="C75">IF($D$12=$W$2,INDEX(Таблица2[без НДС],MATCH('Система "Стандарт"'!C$61&amp;'Система "Стандарт"'!$B75,Профильные_системы[Название]&amp;Профильные_системы[цвет],0)),IF($D$12=$W$1,INDEX(Таблица2[НДС],MATCH('Система "Стандарт"'!C$61&amp;'Система "Стандарт"'!$B75,Профильные_системы[Название]&amp;Профильные_системы[цвет],0)),IF($D$12=$W$3,INDEX(Таблица2["0" НДС],MATCH('Система "Стандарт"'!C$61&amp;'Система "Стандарт"'!$B75,Профильные_системы[Название]&amp;Профильные_системы[цвет],0)),0)))</f>
        <v>4179.3599999999997</v>
      </c>
      <c r="D75" s="16"/>
      <c r="E75" s="241">
        <f t="array" ref="E75">IF($D$12=$W$2,INDEX(Таблица2[без НДС],MATCH('Система "Стандарт"'!E$61&amp;'Система "Стандарт"'!$B75,Профильные_системы[Название]&amp;Профильные_системы[цвет],0)),IF($D$12=$W$1,INDEX(Таблица2[НДС],MATCH('Система "Стандарт"'!E$61&amp;'Система "Стандарт"'!$B75,Профильные_системы[Название]&amp;Профильные_системы[цвет],0)),IF($D$12=$W$3,INDEX(Таблица2["0" НДС],MATCH('Система "Стандарт"'!E$61&amp;'Система "Стандарт"'!$B75,Профильные_системы[Название]&amp;Профильные_системы[цвет],0)),0)))</f>
        <v>1988.41</v>
      </c>
      <c r="F75" s="16"/>
      <c r="G75" s="241">
        <f t="array" ref="G75">IF($D$12=$W$2,INDEX(Таблица2[без НДС],MATCH('Система "Стандарт"'!G$61&amp;'Система "Стандарт"'!$B75,Профильные_системы[Название]&amp;Профильные_системы[цвет],0)),IF($D$12=$W$1,INDEX(Таблица2[НДС],MATCH('Система "Стандарт"'!G$61&amp;'Система "Стандарт"'!$B75,Профильные_системы[Название]&amp;Профильные_системы[цвет],0)),IF($D$12=$W$3,INDEX(Таблица2["0" НДС],MATCH('Система "Стандарт"'!G$61&amp;'Система "Стандарт"'!$B75,Профильные_системы[Название]&amp;Профильные_системы[цвет],0)),0)))</f>
        <v>2779.27</v>
      </c>
      <c r="H75" s="241">
        <f t="array" ref="H75">IF($D$12=$W$2,INDEX(Таблица2[без НДС],MATCH('Система "Стандарт"'!H$61&amp;'Система "Стандарт"'!$B75,Профильные_системы[Название]&amp;Профильные_системы[цвет],0)),IF($D$12=$W$1,INDEX(Таблица2[НДС],MATCH('Система "Стандарт"'!H$61&amp;'Система "Стандарт"'!$B75,Профильные_системы[Название]&amp;Профильные_системы[цвет],0)),IF($D$12=$W$3,INDEX(Таблица2["0" НДС],MATCH('Система "Стандарт"'!H$61&amp;'Система "Стандарт"'!$B75,Профильные_системы[Название]&amp;Профильные_системы[цвет],0)),0)))</f>
        <v>3562.51</v>
      </c>
      <c r="I75" s="241">
        <f t="array" ref="I75">IF($D$12=$W$2,INDEX(Таблица2[без НДС],MATCH('Система "Стандарт"'!I$61&amp;'Система "Стандарт"'!$B75,Профильные_системы[Название]&amp;Профильные_системы[цвет],0)),IF($D$12=$W$1,INDEX(Таблица2[НДС],MATCH('Система "Стандарт"'!I$61&amp;'Система "Стандарт"'!$B75,Профильные_системы[Название]&amp;Профильные_системы[цвет],0)),IF($D$12=$W$3,INDEX(Таблица2["0" НДС],MATCH('Система "Стандарт"'!I$61&amp;'Система "Стандарт"'!$B75,Профильные_системы[Название]&amp;Профильные_системы[цвет],0)),0)))</f>
        <v>1591.79</v>
      </c>
      <c r="J75" s="16"/>
      <c r="K75" s="16"/>
      <c r="L75" s="16"/>
      <c r="M75" s="16"/>
      <c r="N75" s="16"/>
      <c r="O75" s="3"/>
    </row>
    <row r="76" spans="1:15" ht="15.75" x14ac:dyDescent="0.25">
      <c r="A76" s="3"/>
      <c r="B76" s="14" t="s">
        <v>39</v>
      </c>
      <c r="C76" s="241">
        <f t="array" ref="C76">IF($D$12=$W$2,INDEX(Таблица2[без НДС],MATCH('Система "Стандарт"'!C$61&amp;'Система "Стандарт"'!$B76,Профильные_системы[Название]&amp;Профильные_системы[цвет],0)),IF($D$12=$W$1,INDEX(Таблица2[НДС],MATCH('Система "Стандарт"'!C$61&amp;'Система "Стандарт"'!$B76,Профильные_системы[Название]&amp;Профильные_системы[цвет],0)),IF($D$12=$W$3,INDEX(Таблица2["0" НДС],MATCH('Система "Стандарт"'!C$61&amp;'Система "Стандарт"'!$B76,Профильные_системы[Название]&amp;Профильные_системы[цвет],0)),0)))</f>
        <v>4643.7299999999996</v>
      </c>
      <c r="D76" s="16"/>
      <c r="E76" s="241">
        <f t="array" ref="E76">IF($D$12=$W$2,INDEX(Таблица2[без НДС],MATCH('Система "Стандарт"'!E$61&amp;'Система "Стандарт"'!$B76,Профильные_системы[Название]&amp;Профильные_системы[цвет],0)),IF($D$12=$W$1,INDEX(Таблица2[НДС],MATCH('Система "Стандарт"'!E$61&amp;'Система "Стандарт"'!$B76,Профильные_системы[Название]&amp;Профильные_системы[цвет],0)),IF($D$12=$W$3,INDEX(Таблица2["0" НДС],MATCH('Система "Стандарт"'!E$61&amp;'Система "Стандарт"'!$B76,Профильные_системы[Название]&amp;Профильные_системы[цвет],0)),0)))</f>
        <v>2209.34</v>
      </c>
      <c r="F76" s="16"/>
      <c r="G76" s="241">
        <f t="array" ref="G76">IF($D$12=$W$2,INDEX(Таблица2[без НДС],MATCH('Система "Стандарт"'!G$61&amp;'Система "Стандарт"'!$B76,Профильные_системы[Название]&amp;Профильные_системы[цвет],0)),IF($D$12=$W$1,INDEX(Таблица2[НДС],MATCH('Система "Стандарт"'!G$61&amp;'Система "Стандарт"'!$B76,Профильные_системы[Название]&amp;Профильные_системы[цвет],0)),IF($D$12=$W$3,INDEX(Таблица2["0" НДС],MATCH('Система "Стандарт"'!G$61&amp;'Система "Стандарт"'!$B76,Профильные_системы[Название]&amp;Профильные_системы[цвет],0)),0)))</f>
        <v>3088.08</v>
      </c>
      <c r="H76" s="241">
        <f t="array" ref="H76">IF($D$12=$W$2,INDEX(Таблица2[без НДС],MATCH('Система "Стандарт"'!H$61&amp;'Система "Стандарт"'!$B76,Профильные_системы[Название]&amp;Профильные_системы[цвет],0)),IF($D$12=$W$1,INDEX(Таблица2[НДС],MATCH('Система "Стандарт"'!H$61&amp;'Система "Стандарт"'!$B76,Профильные_системы[Название]&amp;Профильные_системы[цвет],0)),IF($D$12=$W$3,INDEX(Таблица2["0" НДС],MATCH('Система "Стандарт"'!H$61&amp;'Система "Стандарт"'!$B76,Профильные_системы[Название]&amp;Профильные_системы[цвет],0)),0)))</f>
        <v>3958.34</v>
      </c>
      <c r="I76" s="241">
        <f t="array" ref="I76">IF($D$12=$W$2,INDEX(Таблица2[без НДС],MATCH('Система "Стандарт"'!I$61&amp;'Система "Стандарт"'!$B76,Профильные_системы[Название]&amp;Профильные_системы[цвет],0)),IF($D$12=$W$1,INDEX(Таблица2[НДС],MATCH('Система "Стандарт"'!I$61&amp;'Система "Стандарт"'!$B76,Профильные_системы[Название]&amp;Профильные_системы[цвет],0)),IF($D$12=$W$3,INDEX(Таблица2["0" НДС],MATCH('Система "Стандарт"'!I$61&amp;'Система "Стандарт"'!$B76,Профильные_системы[Название]&amp;Профильные_системы[цвет],0)),0)))</f>
        <v>1768.66</v>
      </c>
      <c r="J76" s="16"/>
      <c r="K76" s="16"/>
      <c r="L76" s="16"/>
      <c r="M76" s="16"/>
      <c r="N76" s="16"/>
      <c r="O76" s="3"/>
    </row>
    <row r="77" spans="1:15" ht="15.75" x14ac:dyDescent="0.25">
      <c r="A77" s="3"/>
      <c r="B77" s="14" t="s">
        <v>38</v>
      </c>
      <c r="C77" s="241">
        <f t="array" ref="C77">IF($D$12=$W$2,INDEX(Таблица2[без НДС],MATCH('Система "Стандарт"'!C$61&amp;'Система "Стандарт"'!$B77,Профильные_системы[Название]&amp;Профильные_системы[цвет],0)),IF($D$12=$W$1,INDEX(Таблица2[НДС],MATCH('Система "Стандарт"'!C$61&amp;'Система "Стандарт"'!$B77,Профильные_системы[Название]&amp;Профильные_системы[цвет],0)),IF($D$12=$W$3,INDEX(Таблица2["0" НДС],MATCH('Система "Стандарт"'!C$61&amp;'Система "Стандарт"'!$B77,Профильные_системы[Название]&amp;Профильные_системы[цвет],0)),0)))</f>
        <v>4643.7299999999996</v>
      </c>
      <c r="D77" s="16"/>
      <c r="E77" s="241">
        <f t="array" ref="E77">IF($D$12=$W$2,INDEX(Таблица2[без НДС],MATCH('Система "Стандарт"'!E$61&amp;'Система "Стандарт"'!$B77,Профильные_системы[Название]&amp;Профильные_системы[цвет],0)),IF($D$12=$W$1,INDEX(Таблица2[НДС],MATCH('Система "Стандарт"'!E$61&amp;'Система "Стандарт"'!$B77,Профильные_системы[Название]&amp;Профильные_системы[цвет],0)),IF($D$12=$W$3,INDEX(Таблица2["0" НДС],MATCH('Система "Стандарт"'!E$61&amp;'Система "Стандарт"'!$B77,Профильные_системы[Название]&amp;Профильные_системы[цвет],0)),0)))</f>
        <v>2209.34</v>
      </c>
      <c r="F77" s="16"/>
      <c r="G77" s="241">
        <f t="array" ref="G77">IF($D$12=$W$2,INDEX(Таблица2[без НДС],MATCH('Система "Стандарт"'!G$61&amp;'Система "Стандарт"'!$B77,Профильные_системы[Название]&amp;Профильные_системы[цвет],0)),IF($D$12=$W$1,INDEX(Таблица2[НДС],MATCH('Система "Стандарт"'!G$61&amp;'Система "Стандарт"'!$B77,Профильные_системы[Название]&amp;Профильные_системы[цвет],0)),IF($D$12=$W$3,INDEX(Таблица2["0" НДС],MATCH('Система "Стандарт"'!G$61&amp;'Система "Стандарт"'!$B77,Профильные_системы[Название]&amp;Профильные_системы[цвет],0)),0)))</f>
        <v>3088.08</v>
      </c>
      <c r="H77" s="241">
        <f t="array" ref="H77">IF($D$12=$W$2,INDEX(Таблица2[без НДС],MATCH('Система "Стандарт"'!H$61&amp;'Система "Стандарт"'!$B77,Профильные_системы[Название]&amp;Профильные_системы[цвет],0)),IF($D$12=$W$1,INDEX(Таблица2[НДС],MATCH('Система "Стандарт"'!H$61&amp;'Система "Стандарт"'!$B77,Профильные_системы[Название]&amp;Профильные_системы[цвет],0)),IF($D$12=$W$3,INDEX(Таблица2["0" НДС],MATCH('Система "Стандарт"'!H$61&amp;'Система "Стандарт"'!$B77,Профильные_системы[Название]&amp;Профильные_системы[цвет],0)),0)))</f>
        <v>3958.34</v>
      </c>
      <c r="I77" s="241">
        <f t="array" ref="I77">IF($D$12=$W$2,INDEX(Таблица2[без НДС],MATCH('Система "Стандарт"'!I$61&amp;'Система "Стандарт"'!$B77,Профильные_системы[Название]&amp;Профильные_системы[цвет],0)),IF($D$12=$W$1,INDEX(Таблица2[НДС],MATCH('Система "Стандарт"'!I$61&amp;'Система "Стандарт"'!$B77,Профильные_системы[Название]&amp;Профильные_системы[цвет],0)),IF($D$12=$W$3,INDEX(Таблица2["0" НДС],MATCH('Система "Стандарт"'!I$61&amp;'Система "Стандарт"'!$B77,Профильные_системы[Название]&amp;Профильные_системы[цвет],0)),0)))</f>
        <v>1768.66</v>
      </c>
      <c r="J77" s="16"/>
      <c r="K77" s="16"/>
      <c r="L77" s="16"/>
      <c r="M77" s="16"/>
      <c r="N77" s="16"/>
      <c r="O77" s="3"/>
    </row>
    <row r="78" spans="1:15" ht="15.75" x14ac:dyDescent="0.25">
      <c r="A78" s="3"/>
      <c r="B78" s="14" t="s">
        <v>19</v>
      </c>
      <c r="C78" s="241">
        <f t="array" ref="C78">IF($D$12=$W$2,INDEX(Таблица2[без НДС],MATCH('Система "Стандарт"'!C$61&amp;'Система "Стандарт"'!$B78,Профильные_системы[Название]&amp;Профильные_системы[цвет],0)),IF($D$12=$W$1,INDEX(Таблица2[НДС],MATCH('Система "Стандарт"'!C$61&amp;'Система "Стандарт"'!$B78,Профильные_системы[Название]&amp;Профильные_системы[цвет],0)),IF($D$12=$W$3,INDEX(Таблица2["0" НДС],MATCH('Система "Стандарт"'!C$61&amp;'Система "Стандарт"'!$B78,Профильные_системы[Название]&amp;Профильные_системы[цвет],0)),0)))</f>
        <v>4643.7299999999996</v>
      </c>
      <c r="D78" s="16"/>
      <c r="E78" s="241">
        <f t="array" ref="E78">IF($D$12=$W$2,INDEX(Таблица2[без НДС],MATCH('Система "Стандарт"'!E$61&amp;'Система "Стандарт"'!$B78,Профильные_системы[Название]&amp;Профильные_системы[цвет],0)),IF($D$12=$W$1,INDEX(Таблица2[НДС],MATCH('Система "Стандарт"'!E$61&amp;'Система "Стандарт"'!$B78,Профильные_системы[Название]&amp;Профильные_системы[цвет],0)),IF($D$12=$W$3,INDEX(Таблица2["0" НДС],MATCH('Система "Стандарт"'!E$61&amp;'Система "Стандарт"'!$B78,Профильные_системы[Название]&amp;Профильные_системы[цвет],0)),0)))</f>
        <v>2209.34</v>
      </c>
      <c r="F78" s="16"/>
      <c r="G78" s="241">
        <f t="array" ref="G78">IF($D$12=$W$2,INDEX(Таблица2[без НДС],MATCH('Система "Стандарт"'!G$61&amp;'Система "Стандарт"'!$B78,Профильные_системы[Название]&amp;Профильные_системы[цвет],0)),IF($D$12=$W$1,INDEX(Таблица2[НДС],MATCH('Система "Стандарт"'!G$61&amp;'Система "Стандарт"'!$B78,Профильные_системы[Название]&amp;Профильные_системы[цвет],0)),IF($D$12=$W$3,INDEX(Таблица2["0" НДС],MATCH('Система "Стандарт"'!G$61&amp;'Система "Стандарт"'!$B78,Профильные_системы[Название]&amp;Профильные_системы[цвет],0)),0)))</f>
        <v>3088.08</v>
      </c>
      <c r="H78" s="241">
        <f t="array" ref="H78">IF($D$12=$W$2,INDEX(Таблица2[без НДС],MATCH('Система "Стандарт"'!H$61&amp;'Система "Стандарт"'!$B78,Профильные_системы[Название]&amp;Профильные_системы[цвет],0)),IF($D$12=$W$1,INDEX(Таблица2[НДС],MATCH('Система "Стандарт"'!H$61&amp;'Система "Стандарт"'!$B78,Профильные_системы[Название]&amp;Профильные_системы[цвет],0)),IF($D$12=$W$3,INDEX(Таблица2["0" НДС],MATCH('Система "Стандарт"'!H$61&amp;'Система "Стандарт"'!$B78,Профильные_системы[Название]&amp;Профильные_системы[цвет],0)),0)))</f>
        <v>3958.34</v>
      </c>
      <c r="I78" s="241">
        <f t="array" ref="I78">IF($D$12=$W$2,INDEX(Таблица2[без НДС],MATCH('Система "Стандарт"'!I$61&amp;'Система "Стандарт"'!$B78,Профильные_системы[Название]&amp;Профильные_системы[цвет],0)),IF($D$12=$W$1,INDEX(Таблица2[НДС],MATCH('Система "Стандарт"'!I$61&amp;'Система "Стандарт"'!$B78,Профильные_системы[Название]&amp;Профильные_системы[цвет],0)),IF($D$12=$W$3,INDEX(Таблица2["0" НДС],MATCH('Система "Стандарт"'!I$61&amp;'Система "Стандарт"'!$B78,Профильные_системы[Название]&amp;Профильные_системы[цвет],0)),0)))</f>
        <v>1768.66</v>
      </c>
      <c r="J78" s="16"/>
      <c r="K78" s="16"/>
      <c r="L78" s="16"/>
      <c r="M78" s="16"/>
      <c r="N78" s="16"/>
      <c r="O78" s="3"/>
    </row>
    <row r="79" spans="1:15" ht="15.75" x14ac:dyDescent="0.25">
      <c r="A79" s="3"/>
      <c r="B79" s="14" t="s">
        <v>40</v>
      </c>
      <c r="C79" s="241">
        <f t="array" ref="C79">IF($D$12=$W$2,INDEX(Таблица2[без НДС],MATCH('Система "Стандарт"'!C$61&amp;'Система "Стандарт"'!$B79,Профильные_системы[Название]&amp;Профильные_системы[цвет],0)),IF($D$12=$W$1,INDEX(Таблица2[НДС],MATCH('Система "Стандарт"'!C$61&amp;'Система "Стандарт"'!$B79,Профильные_системы[Название]&amp;Профильные_системы[цвет],0)),IF($D$12=$W$3,INDEX(Таблица2["0" НДС],MATCH('Система "Стандарт"'!C$61&amp;'Система "Стандарт"'!$B79,Профильные_системы[Название]&amp;Профильные_системы[цвет],0)),0)))</f>
        <v>4643.7299999999996</v>
      </c>
      <c r="D79" s="16"/>
      <c r="E79" s="241">
        <f t="array" ref="E79">IF($D$12=$W$2,INDEX(Таблица2[без НДС],MATCH('Система "Стандарт"'!E$61&amp;'Система "Стандарт"'!$B79,Профильные_системы[Название]&amp;Профильные_системы[цвет],0)),IF($D$12=$W$1,INDEX(Таблица2[НДС],MATCH('Система "Стандарт"'!E$61&amp;'Система "Стандарт"'!$B79,Профильные_системы[Название]&amp;Профильные_системы[цвет],0)),IF($D$12=$W$3,INDEX(Таблица2["0" НДС],MATCH('Система "Стандарт"'!E$61&amp;'Система "Стандарт"'!$B79,Профильные_системы[Название]&amp;Профильные_системы[цвет],0)),0)))</f>
        <v>2209.34</v>
      </c>
      <c r="F79" s="16"/>
      <c r="G79" s="241">
        <f t="array" ref="G79">IF($D$12=$W$2,INDEX(Таблица2[без НДС],MATCH('Система "Стандарт"'!G$61&amp;'Система "Стандарт"'!$B79,Профильные_системы[Название]&amp;Профильные_системы[цвет],0)),IF($D$12=$W$1,INDEX(Таблица2[НДС],MATCH('Система "Стандарт"'!G$61&amp;'Система "Стандарт"'!$B79,Профильные_системы[Название]&amp;Профильные_системы[цвет],0)),IF($D$12=$W$3,INDEX(Таблица2["0" НДС],MATCH('Система "Стандарт"'!G$61&amp;'Система "Стандарт"'!$B79,Профильные_системы[Название]&amp;Профильные_системы[цвет],0)),0)))</f>
        <v>3088.08</v>
      </c>
      <c r="H79" s="241">
        <f t="array" ref="H79">IF($D$12=$W$2,INDEX(Таблица2[без НДС],MATCH('Система "Стандарт"'!H$61&amp;'Система "Стандарт"'!$B79,Профильные_системы[Название]&amp;Профильные_системы[цвет],0)),IF($D$12=$W$1,INDEX(Таблица2[НДС],MATCH('Система "Стандарт"'!H$61&amp;'Система "Стандарт"'!$B79,Профильные_системы[Название]&amp;Профильные_системы[цвет],0)),IF($D$12=$W$3,INDEX(Таблица2["0" НДС],MATCH('Система "Стандарт"'!H$61&amp;'Система "Стандарт"'!$B79,Профильные_системы[Название]&amp;Профильные_системы[цвет],0)),0)))</f>
        <v>3958.34</v>
      </c>
      <c r="I79" s="241">
        <f t="array" ref="I79">IF($D$12=$W$2,INDEX(Таблица2[без НДС],MATCH('Система "Стандарт"'!I$61&amp;'Система "Стандарт"'!$B79,Профильные_системы[Название]&amp;Профильные_системы[цвет],0)),IF($D$12=$W$1,INDEX(Таблица2[НДС],MATCH('Система "Стандарт"'!I$61&amp;'Система "Стандарт"'!$B79,Профильные_системы[Название]&amp;Профильные_системы[цвет],0)),IF($D$12=$W$3,INDEX(Таблица2["0" НДС],MATCH('Система "Стандарт"'!I$61&amp;'Система "Стандарт"'!$B79,Профильные_системы[Название]&amp;Профильные_системы[цвет],0)),0)))</f>
        <v>1768.66</v>
      </c>
      <c r="J79" s="16"/>
      <c r="K79" s="16"/>
      <c r="L79" s="16"/>
      <c r="M79" s="16"/>
      <c r="N79" s="16"/>
      <c r="O79" s="3"/>
    </row>
    <row r="80" spans="1:15" ht="15.75" x14ac:dyDescent="0.25">
      <c r="A80" s="3"/>
      <c r="B80" s="14" t="s">
        <v>20</v>
      </c>
      <c r="C80" s="241">
        <f t="array" ref="C80">IF($D$12=$W$2,INDEX(Таблица2[без НДС],MATCH('Система "Стандарт"'!C$61&amp;'Система "Стандарт"'!$B80,Профильные_системы[Название]&amp;Профильные_системы[цвет],0)),IF($D$12=$W$1,INDEX(Таблица2[НДС],MATCH('Система "Стандарт"'!C$61&amp;'Система "Стандарт"'!$B80,Профильные_системы[Название]&amp;Профильные_системы[цвет],0)),IF($D$12=$W$3,INDEX(Таблица2["0" НДС],MATCH('Система "Стандарт"'!C$61&amp;'Система "Стандарт"'!$B80,Профильные_системы[Название]&amp;Профильные_системы[цвет],0)),0)))</f>
        <v>4643.7299999999996</v>
      </c>
      <c r="D80" s="16"/>
      <c r="E80" s="241">
        <f t="array" ref="E80">IF($D$12=$W$2,INDEX(Таблица2[без НДС],MATCH('Система "Стандарт"'!E$61&amp;'Система "Стандарт"'!$B80,Профильные_системы[Название]&amp;Профильные_системы[цвет],0)),IF($D$12=$W$1,INDEX(Таблица2[НДС],MATCH('Система "Стандарт"'!E$61&amp;'Система "Стандарт"'!$B80,Профильные_системы[Название]&amp;Профильные_системы[цвет],0)),IF($D$12=$W$3,INDEX(Таблица2["0" НДС],MATCH('Система "Стандарт"'!E$61&amp;'Система "Стандарт"'!$B80,Профильные_системы[Название]&amp;Профильные_системы[цвет],0)),0)))</f>
        <v>2209.34</v>
      </c>
      <c r="F80" s="16"/>
      <c r="G80" s="241">
        <f t="array" ref="G80">IF($D$12=$W$2,INDEX(Таблица2[без НДС],MATCH('Система "Стандарт"'!G$61&amp;'Система "Стандарт"'!$B80,Профильные_системы[Название]&amp;Профильные_системы[цвет],0)),IF($D$12=$W$1,INDEX(Таблица2[НДС],MATCH('Система "Стандарт"'!G$61&amp;'Система "Стандарт"'!$B80,Профильные_системы[Название]&amp;Профильные_системы[цвет],0)),IF($D$12=$W$3,INDEX(Таблица2["0" НДС],MATCH('Система "Стандарт"'!G$61&amp;'Система "Стандарт"'!$B80,Профильные_системы[Название]&amp;Профильные_системы[цвет],0)),0)))</f>
        <v>3088.08</v>
      </c>
      <c r="H80" s="241">
        <f t="array" ref="H80">IF($D$12=$W$2,INDEX(Таблица2[без НДС],MATCH('Система "Стандарт"'!H$61&amp;'Система "Стандарт"'!$B80,Профильные_системы[Название]&amp;Профильные_системы[цвет],0)),IF($D$12=$W$1,INDEX(Таблица2[НДС],MATCH('Система "Стандарт"'!H$61&amp;'Система "Стандарт"'!$B80,Профильные_системы[Название]&amp;Профильные_системы[цвет],0)),IF($D$12=$W$3,INDEX(Таблица2["0" НДС],MATCH('Система "Стандарт"'!H$61&amp;'Система "Стандарт"'!$B80,Профильные_системы[Название]&amp;Профильные_системы[цвет],0)),0)))</f>
        <v>3958.34</v>
      </c>
      <c r="I80" s="241">
        <f t="array" ref="I80">IF($D$12=$W$2,INDEX(Таблица2[без НДС],MATCH('Система "Стандарт"'!I$61&amp;'Система "Стандарт"'!$B80,Профильные_системы[Название]&amp;Профильные_системы[цвет],0)),IF($D$12=$W$1,INDEX(Таблица2[НДС],MATCH('Система "Стандарт"'!I$61&amp;'Система "Стандарт"'!$B80,Профильные_системы[Название]&amp;Профильные_системы[цвет],0)),IF($D$12=$W$3,INDEX(Таблица2["0" НДС],MATCH('Система "Стандарт"'!I$61&amp;'Система "Стандарт"'!$B80,Профильные_системы[Название]&amp;Профильные_системы[цвет],0)),0)))</f>
        <v>1768.66</v>
      </c>
      <c r="J80" s="16"/>
      <c r="K80" s="16"/>
      <c r="L80" s="16"/>
      <c r="M80" s="16"/>
      <c r="N80" s="16"/>
      <c r="O80" s="3"/>
    </row>
    <row r="81" spans="1:15" ht="15.75" x14ac:dyDescent="0.25">
      <c r="A81" s="3"/>
      <c r="B81" s="14" t="s">
        <v>22</v>
      </c>
      <c r="C81" s="241">
        <f t="array" ref="C81">IF($D$12=$W$2,INDEX(Таблица2[без НДС],MATCH('Система "Стандарт"'!C$61&amp;'Система "Стандарт"'!$B81,Профильные_системы[Название]&amp;Профильные_системы[цвет],0)),IF($D$12=$W$1,INDEX(Таблица2[НДС],MATCH('Система "Стандарт"'!C$61&amp;'Система "Стандарт"'!$B81,Профильные_системы[Название]&amp;Профильные_системы[цвет],0)),IF($D$12=$W$3,INDEX(Таблица2["0" НДС],MATCH('Система "Стандарт"'!C$61&amp;'Система "Стандарт"'!$B81,Профильные_системы[Название]&amp;Профильные_системы[цвет],0)),0)))</f>
        <v>4643.7299999999996</v>
      </c>
      <c r="D81" s="16"/>
      <c r="E81" s="241">
        <f t="array" ref="E81">IF($D$12=$W$2,INDEX(Таблица2[без НДС],MATCH('Система "Стандарт"'!E$61&amp;'Система "Стандарт"'!$B81,Профильные_системы[Название]&amp;Профильные_системы[цвет],0)),IF($D$12=$W$1,INDEX(Таблица2[НДС],MATCH('Система "Стандарт"'!E$61&amp;'Система "Стандарт"'!$B81,Профильные_системы[Название]&amp;Профильные_системы[цвет],0)),IF($D$12=$W$3,INDEX(Таблица2["0" НДС],MATCH('Система "Стандарт"'!E$61&amp;'Система "Стандарт"'!$B81,Профильные_системы[Название]&amp;Профильные_системы[цвет],0)),0)))</f>
        <v>2209.34</v>
      </c>
      <c r="F81" s="16"/>
      <c r="G81" s="241">
        <f t="array" ref="G81">IF($D$12=$W$2,INDEX(Таблица2[без НДС],MATCH('Система "Стандарт"'!G$61&amp;'Система "Стандарт"'!$B81,Профильные_системы[Название]&amp;Профильные_системы[цвет],0)),IF($D$12=$W$1,INDEX(Таблица2[НДС],MATCH('Система "Стандарт"'!G$61&amp;'Система "Стандарт"'!$B81,Профильные_системы[Название]&amp;Профильные_системы[цвет],0)),IF($D$12=$W$3,INDEX(Таблица2["0" НДС],MATCH('Система "Стандарт"'!G$61&amp;'Система "Стандарт"'!$B81,Профильные_системы[Название]&amp;Профильные_системы[цвет],0)),0)))</f>
        <v>3088.08</v>
      </c>
      <c r="H81" s="241">
        <f t="array" ref="H81">IF($D$12=$W$2,INDEX(Таблица2[без НДС],MATCH('Система "Стандарт"'!H$61&amp;'Система "Стандарт"'!$B81,Профильные_системы[Название]&amp;Профильные_системы[цвет],0)),IF($D$12=$W$1,INDEX(Таблица2[НДС],MATCH('Система "Стандарт"'!H$61&amp;'Система "Стандарт"'!$B81,Профильные_системы[Название]&amp;Профильные_системы[цвет],0)),IF($D$12=$W$3,INDEX(Таблица2["0" НДС],MATCH('Система "Стандарт"'!H$61&amp;'Система "Стандарт"'!$B81,Профильные_системы[Название]&amp;Профильные_системы[цвет],0)),0)))</f>
        <v>3958.34</v>
      </c>
      <c r="I81" s="241">
        <f t="array" ref="I81">IF($D$12=$W$2,INDEX(Таблица2[без НДС],MATCH('Система "Стандарт"'!I$61&amp;'Система "Стандарт"'!$B81,Профильные_системы[Название]&amp;Профильные_системы[цвет],0)),IF($D$12=$W$1,INDEX(Таблица2[НДС],MATCH('Система "Стандарт"'!I$61&amp;'Система "Стандарт"'!$B81,Профильные_системы[Название]&amp;Профильные_системы[цвет],0)),IF($D$12=$W$3,INDEX(Таблица2["0" НДС],MATCH('Система "Стандарт"'!I$61&amp;'Система "Стандарт"'!$B81,Профильные_системы[Название]&amp;Профильные_системы[цвет],0)),0)))</f>
        <v>1768.66</v>
      </c>
      <c r="J81" s="16"/>
      <c r="K81" s="16"/>
      <c r="L81" s="16"/>
      <c r="M81" s="16"/>
      <c r="N81" s="16"/>
      <c r="O81" s="3"/>
    </row>
    <row r="82" spans="1:15" ht="15.75" x14ac:dyDescent="0.25">
      <c r="A82" s="3"/>
      <c r="B82" s="14" t="s">
        <v>25</v>
      </c>
      <c r="C82" s="241">
        <f t="array" ref="C82">IF($D$12=$W$2,INDEX(Таблица2[без НДС],MATCH('Система "Стандарт"'!C$61&amp;'Система "Стандарт"'!$B82,Профильные_системы[Название]&amp;Профильные_системы[цвет],0)),IF($D$12=$W$1,INDEX(Таблица2[НДС],MATCH('Система "Стандарт"'!C$61&amp;'Система "Стандарт"'!$B82,Профильные_системы[Название]&amp;Профильные_системы[цвет],0)),IF($D$12=$W$3,INDEX(Таблица2["0" НДС],MATCH('Система "Стандарт"'!C$61&amp;'Система "Стандарт"'!$B82,Профильные_системы[Название]&amp;Профильные_системы[цвет],0)),0)))</f>
        <v>4643.7299999999996</v>
      </c>
      <c r="D82" s="16"/>
      <c r="E82" s="241">
        <f t="array" ref="E82">IF($D$12=$W$2,INDEX(Таблица2[без НДС],MATCH('Система "Стандарт"'!E$61&amp;'Система "Стандарт"'!$B82,Профильные_системы[Название]&amp;Профильные_системы[цвет],0)),IF($D$12=$W$1,INDEX(Таблица2[НДС],MATCH('Система "Стандарт"'!E$61&amp;'Система "Стандарт"'!$B82,Профильные_системы[Название]&amp;Профильные_системы[цвет],0)),IF($D$12=$W$3,INDEX(Таблица2["0" НДС],MATCH('Система "Стандарт"'!E$61&amp;'Система "Стандарт"'!$B82,Профильные_системы[Название]&amp;Профильные_системы[цвет],0)),0)))</f>
        <v>2209.34</v>
      </c>
      <c r="F82" s="16"/>
      <c r="G82" s="241">
        <f t="array" ref="G82">IF($D$12=$W$2,INDEX(Таблица2[без НДС],MATCH('Система "Стандарт"'!G$61&amp;'Система "Стандарт"'!$B82,Профильные_системы[Название]&amp;Профильные_системы[цвет],0)),IF($D$12=$W$1,INDEX(Таблица2[НДС],MATCH('Система "Стандарт"'!G$61&amp;'Система "Стандарт"'!$B82,Профильные_системы[Название]&amp;Профильные_системы[цвет],0)),IF($D$12=$W$3,INDEX(Таблица2["0" НДС],MATCH('Система "Стандарт"'!G$61&amp;'Система "Стандарт"'!$B82,Профильные_системы[Название]&amp;Профильные_системы[цвет],0)),0)))</f>
        <v>3088.08</v>
      </c>
      <c r="H82" s="241">
        <f t="array" ref="H82">IF($D$12=$W$2,INDEX(Таблица2[без НДС],MATCH('Система "Стандарт"'!H$61&amp;'Система "Стандарт"'!$B82,Профильные_системы[Название]&amp;Профильные_системы[цвет],0)),IF($D$12=$W$1,INDEX(Таблица2[НДС],MATCH('Система "Стандарт"'!H$61&amp;'Система "Стандарт"'!$B82,Профильные_системы[Название]&amp;Профильные_системы[цвет],0)),IF($D$12=$W$3,INDEX(Таблица2["0" НДС],MATCH('Система "Стандарт"'!H$61&amp;'Система "Стандарт"'!$B82,Профильные_системы[Название]&amp;Профильные_системы[цвет],0)),0)))</f>
        <v>3958.34</v>
      </c>
      <c r="I82" s="241">
        <f t="array" ref="I82">IF($D$12=$W$2,INDEX(Таблица2[без НДС],MATCH('Система "Стандарт"'!I$61&amp;'Система "Стандарт"'!$B82,Профильные_системы[Название]&amp;Профильные_системы[цвет],0)),IF($D$12=$W$1,INDEX(Таблица2[НДС],MATCH('Система "Стандарт"'!I$61&amp;'Система "Стандарт"'!$B82,Профильные_системы[Название]&amp;Профильные_системы[цвет],0)),IF($D$12=$W$3,INDEX(Таблица2["0" НДС],MATCH('Система "Стандарт"'!I$61&amp;'Система "Стандарт"'!$B82,Профильные_системы[Название]&amp;Профильные_системы[цвет],0)),0)))</f>
        <v>1768.66</v>
      </c>
      <c r="J82" s="16"/>
      <c r="K82" s="16"/>
      <c r="L82" s="16"/>
      <c r="M82" s="16"/>
      <c r="N82" s="16"/>
      <c r="O82" s="3"/>
    </row>
    <row r="83" spans="1:15" ht="15.75" x14ac:dyDescent="0.25">
      <c r="A83" s="3"/>
      <c r="B83" s="14" t="s">
        <v>18</v>
      </c>
      <c r="C83" s="241">
        <f t="array" ref="C83">IF($D$12=$W$2,INDEX(Таблица2[без НДС],MATCH('Система "Стандарт"'!C$61&amp;'Система "Стандарт"'!$B83,Профильные_системы[Название]&amp;Профильные_системы[цвет],0)),IF($D$12=$W$1,INDEX(Таблица2[НДС],MATCH('Система "Стандарт"'!C$61&amp;'Система "Стандарт"'!$B83,Профильные_системы[Название]&amp;Профильные_системы[цвет],0)),IF($D$12=$W$3,INDEX(Таблица2["0" НДС],MATCH('Система "Стандарт"'!C$61&amp;'Система "Стандарт"'!$B83,Профильные_системы[Название]&amp;Профильные_системы[цвет],0)),0)))</f>
        <v>4643.7299999999996</v>
      </c>
      <c r="D83" s="16"/>
      <c r="E83" s="241">
        <f t="array" ref="E83">IF($D$12=$W$2,INDEX(Таблица2[без НДС],MATCH('Система "Стандарт"'!E$61&amp;'Система "Стандарт"'!$B83,Профильные_системы[Название]&amp;Профильные_системы[цвет],0)),IF($D$12=$W$1,INDEX(Таблица2[НДС],MATCH('Система "Стандарт"'!E$61&amp;'Система "Стандарт"'!$B83,Профильные_системы[Название]&amp;Профильные_системы[цвет],0)),IF($D$12=$W$3,INDEX(Таблица2["0" НДС],MATCH('Система "Стандарт"'!E$61&amp;'Система "Стандарт"'!$B83,Профильные_системы[Название]&amp;Профильные_системы[цвет],0)),0)))</f>
        <v>2209.34</v>
      </c>
      <c r="F83" s="16"/>
      <c r="G83" s="241">
        <f t="array" ref="G83">IF($D$12=$W$2,INDEX(Таблица2[без НДС],MATCH('Система "Стандарт"'!G$61&amp;'Система "Стандарт"'!$B83,Профильные_системы[Название]&amp;Профильные_системы[цвет],0)),IF($D$12=$W$1,INDEX(Таблица2[НДС],MATCH('Система "Стандарт"'!G$61&amp;'Система "Стандарт"'!$B83,Профильные_системы[Название]&amp;Профильные_системы[цвет],0)),IF($D$12=$W$3,INDEX(Таблица2["0" НДС],MATCH('Система "Стандарт"'!G$61&amp;'Система "Стандарт"'!$B83,Профильные_системы[Название]&amp;Профильные_системы[цвет],0)),0)))</f>
        <v>3088.08</v>
      </c>
      <c r="H83" s="241">
        <f t="array" ref="H83">IF($D$12=$W$2,INDEX(Таблица2[без НДС],MATCH('Система "Стандарт"'!H$61&amp;'Система "Стандарт"'!$B83,Профильные_системы[Название]&amp;Профильные_системы[цвет],0)),IF($D$12=$W$1,INDEX(Таблица2[НДС],MATCH('Система "Стандарт"'!H$61&amp;'Система "Стандарт"'!$B83,Профильные_системы[Название]&amp;Профильные_системы[цвет],0)),IF($D$12=$W$3,INDEX(Таблица2["0" НДС],MATCH('Система "Стандарт"'!H$61&amp;'Система "Стандарт"'!$B83,Профильные_системы[Название]&amp;Профильные_системы[цвет],0)),0)))</f>
        <v>3958.34</v>
      </c>
      <c r="I83" s="241">
        <f t="array" ref="I83">IF($D$12=$W$2,INDEX(Таблица2[без НДС],MATCH('Система "Стандарт"'!I$61&amp;'Система "Стандарт"'!$B83,Профильные_системы[Название]&amp;Профильные_системы[цвет],0)),IF($D$12=$W$1,INDEX(Таблица2[НДС],MATCH('Система "Стандарт"'!I$61&amp;'Система "Стандарт"'!$B83,Профильные_системы[Название]&amp;Профильные_системы[цвет],0)),IF($D$12=$W$3,INDEX(Таблица2["0" НДС],MATCH('Система "Стандарт"'!I$61&amp;'Система "Стандарт"'!$B83,Профильные_системы[Название]&amp;Профильные_системы[цвет],0)),0)))</f>
        <v>1768.66</v>
      </c>
      <c r="J83" s="16"/>
      <c r="K83" s="16"/>
      <c r="L83" s="16"/>
      <c r="M83" s="16"/>
      <c r="N83" s="16"/>
      <c r="O83" s="3"/>
    </row>
    <row r="84" spans="1:15" ht="15.75" x14ac:dyDescent="0.25">
      <c r="A84" s="3"/>
      <c r="B84" s="14" t="s">
        <v>152</v>
      </c>
      <c r="C84" s="241">
        <f t="array" ref="C84">IF($D$12=$W$2,INDEX(Таблица2[без НДС],MATCH('Система "Стандарт"'!C$61&amp;'Система "Стандарт"'!$B84,Профильные_системы[Название]&amp;Профильные_системы[цвет],0)),IF($D$12=$W$1,INDEX(Таблица2[НДС],MATCH('Система "Стандарт"'!C$61&amp;'Система "Стандарт"'!$B84,Профильные_системы[Название]&amp;Профильные_системы[цвет],0)),IF($D$12=$W$3,INDEX(Таблица2["0" НДС],MATCH('Система "Стандарт"'!C$61&amp;'Система "Стандарт"'!$B84,Профильные_системы[Название]&amp;Профильные_системы[цвет],0)),0)))</f>
        <v>4643.7299999999996</v>
      </c>
      <c r="D84" s="16"/>
      <c r="E84" s="241">
        <f t="array" ref="E84">IF($D$12=$W$2,INDEX(Таблица2[без НДС],MATCH('Система "Стандарт"'!E$61&amp;'Система "Стандарт"'!$B84,Профильные_системы[Название]&amp;Профильные_системы[цвет],0)),IF($D$12=$W$1,INDEX(Таблица2[НДС],MATCH('Система "Стандарт"'!E$61&amp;'Система "Стандарт"'!$B84,Профильные_системы[Название]&amp;Профильные_системы[цвет],0)),IF($D$12=$W$3,INDEX(Таблица2["0" НДС],MATCH('Система "Стандарт"'!E$61&amp;'Система "Стандарт"'!$B84,Профильные_системы[Название]&amp;Профильные_системы[цвет],0)),0)))</f>
        <v>2209.34</v>
      </c>
      <c r="F84" s="16"/>
      <c r="G84" s="241">
        <f t="array" ref="G84">IF($D$12=$W$2,INDEX(Таблица2[без НДС],MATCH('Система "Стандарт"'!G$61&amp;'Система "Стандарт"'!$B84,Профильные_системы[Название]&amp;Профильные_системы[цвет],0)),IF($D$12=$W$1,INDEX(Таблица2[НДС],MATCH('Система "Стандарт"'!G$61&amp;'Система "Стандарт"'!$B84,Профильные_системы[Название]&amp;Профильные_системы[цвет],0)),IF($D$12=$W$3,INDEX(Таблица2["0" НДС],MATCH('Система "Стандарт"'!G$61&amp;'Система "Стандарт"'!$B84,Профильные_системы[Название]&amp;Профильные_системы[цвет],0)),0)))</f>
        <v>3088.08</v>
      </c>
      <c r="H84" s="241">
        <f t="array" ref="H84">IF($D$12=$W$2,INDEX(Таблица2[без НДС],MATCH('Система "Стандарт"'!H$61&amp;'Система "Стандарт"'!$B84,Профильные_системы[Название]&amp;Профильные_системы[цвет],0)),IF($D$12=$W$1,INDEX(Таблица2[НДС],MATCH('Система "Стандарт"'!H$61&amp;'Система "Стандарт"'!$B84,Профильные_системы[Название]&amp;Профильные_системы[цвет],0)),IF($D$12=$W$3,INDEX(Таблица2["0" НДС],MATCH('Система "Стандарт"'!H$61&amp;'Система "Стандарт"'!$B84,Профильные_системы[Название]&amp;Профильные_системы[цвет],0)),0)))</f>
        <v>3958.34</v>
      </c>
      <c r="I84" s="241">
        <f t="array" ref="I84">IF($D$12=$W$2,INDEX(Таблица2[без НДС],MATCH('Система "Стандарт"'!I$61&amp;'Система "Стандарт"'!$B84,Профильные_системы[Название]&amp;Профильные_системы[цвет],0)),IF($D$12=$W$1,INDEX(Таблица2[НДС],MATCH('Система "Стандарт"'!I$61&amp;'Система "Стандарт"'!$B84,Профильные_системы[Название]&amp;Профильные_системы[цвет],0)),IF($D$12=$W$3,INDEX(Таблица2["0" НДС],MATCH('Система "Стандарт"'!I$61&amp;'Система "Стандарт"'!$B84,Профильные_системы[Название]&amp;Профильные_системы[цвет],0)),0)))</f>
        <v>1768.66</v>
      </c>
      <c r="J84" s="16"/>
      <c r="K84" s="16"/>
      <c r="L84" s="16"/>
      <c r="M84" s="16"/>
      <c r="N84" s="16"/>
      <c r="O84" s="3"/>
    </row>
    <row r="85" spans="1:15" ht="15.75" x14ac:dyDescent="0.25">
      <c r="A85" s="3"/>
      <c r="B85" s="14" t="s">
        <v>2340</v>
      </c>
      <c r="C85" s="241">
        <f t="array" ref="C85">IF($D$12=$W$2,INDEX(Таблица2[без НДС],MATCH('Система "Стандарт"'!C$61&amp;'Система "Стандарт"'!$B85,Профильные_системы[Название]&amp;Профильные_системы[цвет],0)),IF($D$12=$W$1,INDEX(Таблица2[НДС],MATCH('Система "Стандарт"'!C$61&amp;'Система "Стандарт"'!$B85,Профильные_системы[Название]&amp;Профильные_системы[цвет],0)),IF($D$12=$W$3,INDEX(Таблица2["0" НДС],MATCH('Система "Стандарт"'!C$61&amp;'Система "Стандарт"'!$B85,Профильные_системы[Название]&amp;Профильные_системы[цвет],0)),0)))</f>
        <v>4643.7299999999996</v>
      </c>
      <c r="D85" s="16"/>
      <c r="E85" s="241">
        <f t="array" ref="E85">IF($D$12=$W$2,INDEX(Таблица2[без НДС],MATCH('Система "Стандарт"'!E$61&amp;'Система "Стандарт"'!$B85,Профильные_системы[Название]&amp;Профильные_системы[цвет],0)),IF($D$12=$W$1,INDEX(Таблица2[НДС],MATCH('Система "Стандарт"'!E$61&amp;'Система "Стандарт"'!$B85,Профильные_системы[Название]&amp;Профильные_системы[цвет],0)),IF($D$12=$W$3,INDEX(Таблица2["0" НДС],MATCH('Система "Стандарт"'!E$61&amp;'Система "Стандарт"'!$B85,Профильные_системы[Название]&amp;Профильные_системы[цвет],0)),0)))</f>
        <v>2209.34</v>
      </c>
      <c r="F85" s="16"/>
      <c r="G85" s="241">
        <f t="array" ref="G85">IF($D$12=$W$2,INDEX(Таблица2[без НДС],MATCH('Система "Стандарт"'!G$61&amp;'Система "Стандарт"'!$B85,Профильные_системы[Название]&amp;Профильные_системы[цвет],0)),IF($D$12=$W$1,INDEX(Таблица2[НДС],MATCH('Система "Стандарт"'!G$61&amp;'Система "Стандарт"'!$B85,Профильные_системы[Название]&amp;Профильные_системы[цвет],0)),IF($D$12=$W$3,INDEX(Таблица2["0" НДС],MATCH('Система "Стандарт"'!G$61&amp;'Система "Стандарт"'!$B85,Профильные_системы[Название]&amp;Профильные_системы[цвет],0)),0)))</f>
        <v>3088.08</v>
      </c>
      <c r="H85" s="16"/>
      <c r="I85" s="241">
        <f t="array" ref="I85">IF($D$12=$W$2,INDEX(Таблица2[без НДС],MATCH('Система "Стандарт"'!I$61&amp;'Система "Стандарт"'!$B85,Профильные_системы[Название]&amp;Профильные_системы[цвет],0)),IF($D$12=$W$1,INDEX(Таблица2[НДС],MATCH('Система "Стандарт"'!I$61&amp;'Система "Стандарт"'!$B85,Профильные_системы[Название]&amp;Профильные_системы[цвет],0)),IF($D$12=$W$3,INDEX(Таблица2["0" НДС],MATCH('Система "Стандарт"'!I$61&amp;'Система "Стандарт"'!$B85,Профильные_системы[Название]&amp;Профильные_системы[цвет],0)),0)))</f>
        <v>1768.66</v>
      </c>
      <c r="J85" s="16"/>
      <c r="K85" s="16"/>
      <c r="L85" s="16"/>
      <c r="M85" s="16"/>
      <c r="N85" s="16"/>
      <c r="O85" s="3"/>
    </row>
    <row r="86" spans="1:15" ht="15.75" x14ac:dyDescent="0.25">
      <c r="A86" s="3"/>
      <c r="B86" s="648" t="s">
        <v>2314</v>
      </c>
      <c r="C86" s="16"/>
      <c r="D86" s="16"/>
      <c r="E86" s="265">
        <f t="array" ref="E86">IF($D$12=$W$2,INDEX(Таблица2[без НДС],MATCH('Система "Стандарт"'!E$61&amp;'Система "Стандарт"'!$B86,Профильные_системы[Название]&amp;Профильные_системы[цвет],0)),IF($D$12=$W$1,INDEX(Таблица2[НДС],MATCH('Система "Стандарт"'!E$61&amp;'Система "Стандарт"'!$B86,Профильные_системы[Название]&amp;Профильные_системы[цвет],0)),IF($D$12=$W$3,INDEX(Таблица2["0" НДС],MATCH('Система "Стандарт"'!E$61&amp;'Система "Стандарт"'!$B86,Профильные_системы[Название]&amp;Профильные_системы[цвет],0)),0)))</f>
        <v>2209.34</v>
      </c>
      <c r="F86" s="16"/>
      <c r="G86" s="16"/>
      <c r="H86" s="16"/>
      <c r="I86" s="16"/>
      <c r="J86" s="16"/>
      <c r="K86" s="16"/>
      <c r="L86" s="16"/>
      <c r="M86" s="16"/>
      <c r="N86" s="16"/>
      <c r="O86" s="3"/>
    </row>
    <row r="87" spans="1:15" ht="15.75" x14ac:dyDescent="0.25">
      <c r="A87" s="3"/>
      <c r="B87" s="648" t="s">
        <v>2273</v>
      </c>
      <c r="C87" s="16"/>
      <c r="D87" s="16"/>
      <c r="E87" s="265">
        <f t="array" ref="E87">IF($D$12=$W$2,INDEX(Таблица2[без НДС],MATCH('Система "Стандарт"'!E$61&amp;'Система "Стандарт"'!$B87,Профильные_системы[Название]&amp;Профильные_системы[цвет],0)),IF($D$12=$W$1,INDEX(Таблица2[НДС],MATCH('Система "Стандарт"'!E$61&amp;'Система "Стандарт"'!$B87,Профильные_системы[Название]&amp;Профильные_системы[цвет],0)),IF($D$12=$W$3,INDEX(Таблица2["0" НДС],MATCH('Система "Стандарт"'!E$61&amp;'Система "Стандарт"'!$B87,Профильные_системы[Название]&amp;Профильные_системы[цвет],0)),0)))</f>
        <v>2209.34</v>
      </c>
      <c r="F87" s="16"/>
      <c r="G87" s="16"/>
      <c r="H87" s="16"/>
      <c r="I87" s="16"/>
      <c r="J87" s="16"/>
      <c r="K87" s="16"/>
      <c r="L87" s="16"/>
      <c r="M87" s="16"/>
      <c r="N87" s="16"/>
      <c r="O87" s="3"/>
    </row>
    <row r="88" spans="1:15" ht="15.75" x14ac:dyDescent="0.25">
      <c r="A88" s="3"/>
      <c r="B88" s="648" t="s">
        <v>1510</v>
      </c>
      <c r="C88" s="16"/>
      <c r="D88" s="16"/>
      <c r="E88" s="265">
        <f t="array" ref="E88">IF($D$12=$W$2,INDEX(Таблица2[без НДС],MATCH('Система "Стандарт"'!E$61&amp;'Система "Стандарт"'!$B88,Профильные_системы[Название]&amp;Профильные_системы[цвет],0)),IF($D$12=$W$1,INDEX(Таблица2[НДС],MATCH('Система "Стандарт"'!E$61&amp;'Система "Стандарт"'!$B88,Профильные_системы[Название]&amp;Профильные_системы[цвет],0)),IF($D$12=$W$3,INDEX(Таблица2["0" НДС],MATCH('Система "Стандарт"'!E$61&amp;'Система "Стандарт"'!$B88,Профильные_системы[Название]&amp;Профильные_системы[цвет],0)),0)))</f>
        <v>2209.34</v>
      </c>
      <c r="F88" s="16"/>
      <c r="G88" s="16"/>
      <c r="H88" s="16"/>
      <c r="I88" s="16"/>
      <c r="J88" s="16"/>
      <c r="K88" s="16"/>
      <c r="L88" s="16"/>
      <c r="M88" s="16"/>
      <c r="N88" s="16"/>
      <c r="O88" s="3"/>
    </row>
    <row r="89" spans="1:15" ht="15.75" x14ac:dyDescent="0.25">
      <c r="A89" s="3"/>
      <c r="B89" s="648" t="s">
        <v>2274</v>
      </c>
      <c r="C89" s="16"/>
      <c r="D89" s="16"/>
      <c r="E89" s="265">
        <f t="array" ref="E89">IF($D$12=$W$2,INDEX(Таблица2[без НДС],MATCH('Система "Стандарт"'!E$61&amp;'Система "Стандарт"'!$B89,Профильные_системы[Название]&amp;Профильные_системы[цвет],0)),IF($D$12=$W$1,INDEX(Таблица2[НДС],MATCH('Система "Стандарт"'!E$61&amp;'Система "Стандарт"'!$B89,Профильные_системы[Название]&amp;Профильные_системы[цвет],0)),IF($D$12=$W$3,INDEX(Таблица2["0" НДС],MATCH('Система "Стандарт"'!E$61&amp;'Система "Стандарт"'!$B89,Профильные_системы[Название]&amp;Профильные_системы[цвет],0)),0)))</f>
        <v>2209.34</v>
      </c>
      <c r="F89" s="16"/>
      <c r="G89" s="16"/>
      <c r="H89" s="16"/>
      <c r="I89" s="16"/>
      <c r="J89" s="16"/>
      <c r="K89" s="16"/>
      <c r="L89" s="16"/>
      <c r="M89" s="16"/>
      <c r="N89" s="16"/>
      <c r="O89" s="3"/>
    </row>
    <row r="90" spans="1:15" ht="15.75" x14ac:dyDescent="0.25">
      <c r="A90" s="3"/>
      <c r="B90" s="648" t="s">
        <v>2275</v>
      </c>
      <c r="C90" s="16"/>
      <c r="D90" s="16"/>
      <c r="E90" s="265">
        <f t="array" ref="E90">IF($D$12=$W$2,INDEX(Таблица2[без НДС],MATCH('Система "Стандарт"'!E$61&amp;'Система "Стандарт"'!$B90,Профильные_системы[Название]&amp;Профильные_системы[цвет],0)),IF($D$12=$W$1,INDEX(Таблица2[НДС],MATCH('Система "Стандарт"'!E$61&amp;'Система "Стандарт"'!$B90,Профильные_системы[Название]&amp;Профильные_системы[цвет],0)),IF($D$12=$W$3,INDEX(Таблица2["0" НДС],MATCH('Система "Стандарт"'!E$61&amp;'Система "Стандарт"'!$B90,Профильные_системы[Название]&amp;Профильные_системы[цвет],0)),0)))</f>
        <v>2209.34</v>
      </c>
      <c r="F90" s="16"/>
      <c r="G90" s="16"/>
      <c r="H90" s="16"/>
      <c r="I90" s="16"/>
      <c r="J90" s="16"/>
      <c r="K90" s="16"/>
      <c r="L90" s="16"/>
      <c r="M90" s="16"/>
      <c r="N90" s="16"/>
      <c r="O90" s="3"/>
    </row>
    <row r="91" spans="1:15" ht="15.75" x14ac:dyDescent="0.25">
      <c r="A91" s="3"/>
      <c r="B91" s="648" t="s">
        <v>1507</v>
      </c>
      <c r="C91" s="16"/>
      <c r="D91" s="16"/>
      <c r="E91" s="265">
        <f t="array" ref="E91">IF($D$12=$W$2,INDEX(Таблица2[без НДС],MATCH('Система "Стандарт"'!E$61&amp;'Система "Стандарт"'!$B91,Профильные_системы[Название]&amp;Профильные_системы[цвет],0)),IF($D$12=$W$1,INDEX(Таблица2[НДС],MATCH('Система "Стандарт"'!E$61&amp;'Система "Стандарт"'!$B91,Профильные_системы[Название]&amp;Профильные_системы[цвет],0)),IF($D$12=$W$3,INDEX(Таблица2["0" НДС],MATCH('Система "Стандарт"'!E$61&amp;'Система "Стандарт"'!$B91,Профильные_системы[Название]&amp;Профильные_системы[цвет],0)),0)))</f>
        <v>2209.34</v>
      </c>
      <c r="F91" s="16"/>
      <c r="G91" s="16"/>
      <c r="H91" s="16"/>
      <c r="I91" s="16"/>
      <c r="J91" s="16"/>
      <c r="K91" s="16"/>
      <c r="L91" s="16"/>
      <c r="M91" s="16"/>
      <c r="N91" s="16"/>
      <c r="O91" s="3"/>
    </row>
    <row r="92" spans="1:15" ht="15.75" x14ac:dyDescent="0.25">
      <c r="A92" s="3"/>
      <c r="B92" s="648" t="s">
        <v>2325</v>
      </c>
      <c r="C92" s="16"/>
      <c r="D92" s="16"/>
      <c r="E92" s="265">
        <f t="array" ref="E92">IF($D$12=$W$2,INDEX(Таблица2[без НДС],MATCH('Система "Стандарт"'!E$61&amp;'Система "Стандарт"'!$B92,Профильные_системы[Название]&amp;Профильные_системы[цвет],0)),IF($D$12=$W$1,INDEX(Таблица2[НДС],MATCH('Система "Стандарт"'!E$61&amp;'Система "Стандарт"'!$B92,Профильные_системы[Название]&amp;Профильные_системы[цвет],0)),IF($D$12=$W$3,INDEX(Таблица2["0" НДС],MATCH('Система "Стандарт"'!E$61&amp;'Система "Стандарт"'!$B92,Профильные_системы[Название]&amp;Профильные_системы[цвет],0)),0)))</f>
        <v>2209.34</v>
      </c>
      <c r="F92" s="16"/>
      <c r="G92" s="16"/>
      <c r="H92" s="16"/>
      <c r="I92" s="16"/>
      <c r="J92" s="16"/>
      <c r="K92" s="16"/>
      <c r="L92" s="16"/>
      <c r="M92" s="16"/>
      <c r="N92" s="16"/>
      <c r="O92" s="3"/>
    </row>
    <row r="93" spans="1:15" ht="15.75" hidden="1" x14ac:dyDescent="0.25">
      <c r="A93" s="3"/>
      <c r="B93" s="14" t="s">
        <v>2340</v>
      </c>
      <c r="C93" s="365">
        <f t="array" ref="C93">IF($D$12=$W$2,INDEX(Таблица2[без НДС],MATCH('Система "Стандарт"'!C$61&amp;'Система "Стандарт"'!$B93,Профильные_системы[Название]&amp;Профильные_системы[цвет],0)),IF($D$12=$W$1,INDEX(Таблица2[НДС],MATCH('Система "Стандарт"'!C$61&amp;'Система "Стандарт"'!$B93,Профильные_системы[Название]&amp;Профильные_системы[цвет],0)),IF($D$12=$W$3,INDEX(Таблица2["0" НДС],MATCH('Система "Стандарт"'!C$61&amp;'Система "Стандарт"'!$B93,Профильные_системы[Название]&amp;Профильные_системы[цвет],0)),0)))</f>
        <v>4643.7299999999996</v>
      </c>
      <c r="D93" s="16"/>
      <c r="E93" s="365">
        <f t="array" ref="E93">IF($D$12=$W$2,INDEX(Таблица2[без НДС],MATCH('Система "Стандарт"'!E$61&amp;'Система "Стандарт"'!$B93,Профильные_системы[Название]&amp;Профильные_системы[цвет],0)),IF($D$12=$W$1,INDEX(Таблица2[НДС],MATCH('Система "Стандарт"'!E$61&amp;'Система "Стандарт"'!$B93,Профильные_системы[Название]&amp;Профильные_системы[цвет],0)),IF($D$12=$W$3,INDEX(Таблица2["0" НДС],MATCH('Система "Стандарт"'!E$61&amp;'Система "Стандарт"'!$B93,Профильные_системы[Название]&amp;Профильные_системы[цвет],0)),0)))</f>
        <v>2209.34</v>
      </c>
      <c r="F93" s="16"/>
      <c r="G93" s="365">
        <f t="array" ref="G93">IF($D$12=$W$2,INDEX(Таблица2[без НДС],MATCH('Система "Стандарт"'!G$61&amp;'Система "Стандарт"'!$B93,Профильные_системы[Название]&amp;Профильные_системы[цвет],0)),IF($D$12=$W$1,INDEX(Таблица2[НДС],MATCH('Система "Стандарт"'!G$61&amp;'Система "Стандарт"'!$B93,Профильные_системы[Название]&amp;Профильные_системы[цвет],0)),IF($D$12=$W$3,INDEX(Таблица2["0" НДС],MATCH('Система "Стандарт"'!G$61&amp;'Система "Стандарт"'!$B93,Профильные_системы[Название]&amp;Профильные_системы[цвет],0)),0)))</f>
        <v>3088.08</v>
      </c>
      <c r="H93" s="16"/>
      <c r="I93" s="365">
        <f t="array" ref="I93">IF($D$12=$W$2,INDEX(Таблица2[без НДС],MATCH('Система "Стандарт"'!I$61&amp;'Система "Стандарт"'!$B93,Профильные_системы[Название]&amp;Профильные_системы[цвет],0)),IF($D$12=$W$1,INDEX(Таблица2[НДС],MATCH('Система "Стандарт"'!I$61&amp;'Система "Стандарт"'!$B93,Профильные_системы[Название]&amp;Профильные_системы[цвет],0)),IF($D$12=$W$3,INDEX(Таблица2["0" НДС],MATCH('Система "Стандарт"'!I$61&amp;'Система "Стандарт"'!$B93,Профильные_системы[Название]&amp;Профильные_системы[цвет],0)),0)))</f>
        <v>1768.66</v>
      </c>
      <c r="J93" s="16"/>
      <c r="K93" s="16"/>
      <c r="L93" s="16"/>
      <c r="M93" s="16"/>
      <c r="N93" s="16"/>
      <c r="O93" s="3"/>
    </row>
    <row r="94" spans="1:15" ht="15.75" x14ac:dyDescent="0.25">
      <c r="A94" s="3"/>
      <c r="B94" s="603" t="s">
        <v>21</v>
      </c>
      <c r="C94" s="572">
        <f t="array" ref="C94">IF($D$12=$W$2,INDEX(Таблица2[без НДС],MATCH('Система "Стандарт"'!C$61&amp;'Система "Стандарт"'!$B94,Профильные_системы[Название]&amp;Профильные_системы[цвет],0)),IF($D$12=$W$1,INDEX(Таблица2[НДС],MATCH('Система "Стандарт"'!C$61&amp;'Система "Стандарт"'!$B94,Профильные_системы[Название]&amp;Профильные_системы[цвет],0)),IF($D$12=$W$3,INDEX(Таблица2["0" НДС],MATCH('Система "Стандарт"'!C$61&amp;'Система "Стандарт"'!$B94,Профильные_системы[Название]&amp;Профильные_системы[цвет],0)),0)))</f>
        <v>4179.3599999999997</v>
      </c>
      <c r="D94" s="16"/>
      <c r="E94" s="572">
        <f t="array" ref="E94">IF($D$12=$W$2,INDEX(Таблица2[без НДС],MATCH('Система "Стандарт"'!E$61&amp;'Система "Стандарт"'!$B94,Профильные_системы[Название]&amp;Профильные_системы[цвет],0)),IF($D$12=$W$1,INDEX(Таблица2[НДС],MATCH('Система "Стандарт"'!E$61&amp;'Система "Стандарт"'!$B94,Профильные_системы[Название]&amp;Профильные_системы[цвет],0)),IF($D$12=$W$3,INDEX(Таблица2["0" НДС],MATCH('Система "Стандарт"'!E$61&amp;'Система "Стандарт"'!$B94,Профильные_системы[Название]&amp;Профильные_системы[цвет],0)),0)))</f>
        <v>1988.41</v>
      </c>
      <c r="F94" s="16"/>
      <c r="G94" s="572">
        <f t="array" ref="G94">IF($D$12=$W$2,INDEX(Таблица2[без НДС],MATCH('Система "Стандарт"'!G$61&amp;'Система "Стандарт"'!$B94,Профильные_системы[Название]&amp;Профильные_системы[цвет],0)),IF($D$12=$W$1,INDEX(Таблица2[НДС],MATCH('Система "Стандарт"'!G$61&amp;'Система "Стандарт"'!$B94,Профильные_системы[Название]&amp;Профильные_системы[цвет],0)),IF($D$12=$W$3,INDEX(Таблица2["0" НДС],MATCH('Система "Стандарт"'!G$61&amp;'Система "Стандарт"'!$B94,Профильные_системы[Название]&amp;Профильные_системы[цвет],0)),0)))</f>
        <v>2779.27</v>
      </c>
      <c r="H94" s="572">
        <f t="array" ref="H94">IF($D$12=$W$2,INDEX(Таблица2[без НДС],MATCH('Система "Стандарт"'!H$61&amp;'Система "Стандарт"'!$B94,Профильные_системы[Название]&amp;Профильные_системы[цвет],0)),IF($D$12=$W$1,INDEX(Таблица2[НДС],MATCH('Система "Стандарт"'!H$61&amp;'Система "Стандарт"'!$B94,Профильные_системы[Название]&amp;Профильные_системы[цвет],0)),IF($D$12=$W$3,INDEX(Таблица2["0" НДС],MATCH('Система "Стандарт"'!H$61&amp;'Система "Стандарт"'!$B94,Профильные_системы[Название]&amp;Профильные_системы[цвет],0)),0)))</f>
        <v>3562.51</v>
      </c>
      <c r="I94" s="572">
        <f t="array" ref="I94">IF($D$12=$W$2,INDEX(Таблица2[без НДС],MATCH('Система "Стандарт"'!I$61&amp;'Система "Стандарт"'!$B94,Профильные_системы[Название]&amp;Профильные_системы[цвет],0)),IF($D$12=$W$1,INDEX(Таблица2[НДС],MATCH('Система "Стандарт"'!I$61&amp;'Система "Стандарт"'!$B94,Профильные_системы[Название]&amp;Профильные_системы[цвет],0)),IF($D$12=$W$3,INDEX(Таблица2["0" НДС],MATCH('Система "Стандарт"'!I$61&amp;'Система "Стандарт"'!$B94,Профильные_системы[Название]&amp;Профильные_системы[цвет],0)),0)))</f>
        <v>1591.79</v>
      </c>
      <c r="J94" s="16"/>
      <c r="K94" s="16"/>
      <c r="L94" s="16"/>
      <c r="M94" s="16"/>
      <c r="N94" s="16"/>
      <c r="O94" s="3"/>
    </row>
    <row r="95" spans="1:15" ht="15.75" x14ac:dyDescent="0.25">
      <c r="A95" s="3"/>
      <c r="B95" s="603" t="s">
        <v>28</v>
      </c>
      <c r="C95" s="16"/>
      <c r="D95" s="16"/>
      <c r="E95" s="572">
        <f t="array" ref="E95">IF($D$12=$W$2,INDEX(Таблица2[без НДС],MATCH('Система "Стандарт"'!E$61&amp;'Система "Стандарт"'!$B95,Профильные_системы[Название]&amp;Профильные_системы[цвет],0)),IF($D$12=$W$1,INDEX(Таблица2[НДС],MATCH('Система "Стандарт"'!E$61&amp;'Система "Стандарт"'!$B95,Профильные_системы[Название]&amp;Профильные_системы[цвет],0)),IF($D$12=$W$3,INDEX(Таблица2["0" НДС],MATCH('Система "Стандарт"'!E$61&amp;'Система "Стандарт"'!$B95,Профильные_системы[Название]&amp;Профильные_системы[цвет],0)),0)))</f>
        <v>1988.41</v>
      </c>
      <c r="F95" s="16"/>
      <c r="G95" s="16"/>
      <c r="H95" s="16"/>
      <c r="I95" s="16"/>
      <c r="J95" s="16"/>
      <c r="K95" s="16"/>
      <c r="L95" s="16"/>
      <c r="M95" s="16"/>
      <c r="N95" s="16"/>
      <c r="O95" s="3"/>
    </row>
    <row r="96" spans="1:15" ht="15.75" x14ac:dyDescent="0.25">
      <c r="A96" s="3"/>
      <c r="B96" s="603" t="s">
        <v>14</v>
      </c>
      <c r="C96" s="16"/>
      <c r="D96" s="16"/>
      <c r="E96" s="572">
        <f t="array" ref="E96">IF($D$12=$W$2,INDEX(Таблица2[без НДС],MATCH('Система "Стандарт"'!E$61&amp;'Система "Стандарт"'!$B96,Профильные_системы[Название]&amp;Профильные_системы[цвет],0)),IF($D$12=$W$1,INDEX(Таблица2[НДС],MATCH('Система "Стандарт"'!E$61&amp;'Система "Стандарт"'!$B96,Профильные_системы[Название]&amp;Профильные_системы[цвет],0)),IF($D$12=$W$3,INDEX(Таблица2["0" НДС],MATCH('Система "Стандарт"'!E$61&amp;'Система "Стандарт"'!$B96,Профильные_системы[Название]&amp;Профильные_системы[цвет],0)),0)))</f>
        <v>1988.41</v>
      </c>
      <c r="F96" s="16"/>
      <c r="G96" s="16"/>
      <c r="H96" s="16"/>
      <c r="I96" s="16"/>
      <c r="J96" s="16"/>
      <c r="K96" s="16"/>
      <c r="L96" s="16"/>
      <c r="M96" s="16"/>
      <c r="N96" s="16"/>
      <c r="O96" s="3"/>
    </row>
    <row r="97" spans="1:15" ht="15.75" x14ac:dyDescent="0.25">
      <c r="A97" s="3"/>
      <c r="B97" s="603" t="s">
        <v>15</v>
      </c>
      <c r="C97" s="16"/>
      <c r="D97" s="16"/>
      <c r="E97" s="572">
        <f t="array" ref="E97">IF($D$12=$W$2,INDEX(Таблица2[без НДС],MATCH('Система "Стандарт"'!E$61&amp;'Система "Стандарт"'!$B97,Профильные_системы[Название]&amp;Профильные_системы[цвет],0)),IF($D$12=$W$1,INDEX(Таблица2[НДС],MATCH('Система "Стандарт"'!E$61&amp;'Система "Стандарт"'!$B97,Профильные_системы[Название]&amp;Профильные_системы[цвет],0)),IF($D$12=$W$3,INDEX(Таблица2["0" НДС],MATCH('Система "Стандарт"'!E$61&amp;'Система "Стандарт"'!$B97,Профильные_системы[Название]&amp;Профильные_системы[цвет],0)),0)))</f>
        <v>1988.41</v>
      </c>
      <c r="F97" s="16"/>
      <c r="G97" s="16"/>
      <c r="H97" s="16"/>
      <c r="I97" s="16"/>
      <c r="J97" s="16"/>
      <c r="K97" s="16"/>
      <c r="L97" s="16"/>
      <c r="M97" s="16"/>
      <c r="N97" s="16"/>
      <c r="O97" s="3"/>
    </row>
    <row r="98" spans="1:15" ht="15.75" x14ac:dyDescent="0.25">
      <c r="A98" s="3"/>
      <c r="B98" s="603" t="s">
        <v>24</v>
      </c>
      <c r="C98" s="16"/>
      <c r="D98" s="16"/>
      <c r="E98" s="572">
        <f t="array" ref="E98">IF($D$12=$W$2,INDEX(Таблица2[без НДС],MATCH('Система "Стандарт"'!E$61&amp;'Система "Стандарт"'!$B98,Профильные_системы[Название]&amp;Профильные_системы[цвет],0)),IF($D$12=$W$1,INDEX(Таблица2[НДС],MATCH('Система "Стандарт"'!E$61&amp;'Система "Стандарт"'!$B98,Профильные_системы[Название]&amp;Профильные_системы[цвет],0)),IF($D$12=$W$3,INDEX(Таблица2["0" НДС],MATCH('Система "Стандарт"'!E$61&amp;'Система "Стандарт"'!$B98,Профильные_системы[Название]&amp;Профильные_системы[цвет],0)),0)))</f>
        <v>1988.41</v>
      </c>
      <c r="F98" s="16"/>
      <c r="G98" s="16"/>
      <c r="H98" s="16"/>
      <c r="I98" s="16"/>
      <c r="J98" s="16"/>
      <c r="K98" s="16"/>
      <c r="L98" s="16"/>
      <c r="M98" s="16"/>
      <c r="N98" s="16"/>
      <c r="O98" s="3"/>
    </row>
    <row r="99" spans="1:15" ht="21" hidden="1" x14ac:dyDescent="0.25">
      <c r="A99" s="3"/>
      <c r="B99" s="181"/>
      <c r="C99" s="182"/>
      <c r="D99" s="182"/>
      <c r="E99" s="182"/>
      <c r="F99" s="182"/>
      <c r="G99" s="182" t="s">
        <v>1173</v>
      </c>
      <c r="H99" s="182"/>
      <c r="I99" s="182"/>
      <c r="J99" s="182"/>
      <c r="K99" s="182"/>
      <c r="L99" s="182"/>
      <c r="M99" s="182"/>
      <c r="N99" s="183"/>
      <c r="O99" s="3"/>
    </row>
    <row r="100" spans="1:15" s="15" customFormat="1" ht="15.75" hidden="1" x14ac:dyDescent="0.25">
      <c r="A100" s="202"/>
      <c r="B100" s="603" t="s">
        <v>1168</v>
      </c>
      <c r="C100" s="16"/>
      <c r="D100" s="16"/>
      <c r="E100" s="572">
        <f t="array" ref="E100">IF($D$12=$W$2,INDEX(Таблица2[без НДС],MATCH('Система "Стандарт"'!E$61&amp;'Система "Стандарт"'!$B100,Профильные_системы[Название]&amp;Профильные_системы[цвет],0)),IF($D$12=$W$1,INDEX(Таблица2[НДС],MATCH('Система "Стандарт"'!E$61&amp;'Система "Стандарт"'!$B100,Профильные_системы[Название]&amp;Профильные_системы[цвет],0)),IF($D$12=$W$3,INDEX(Таблица2["0" НДС],MATCH('Система "Стандарт"'!E$61&amp;'Система "Стандарт"'!$B100,Профильные_системы[Название]&amp;Профильные_системы[цвет],0)),0)))</f>
        <v>1714.72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202"/>
    </row>
    <row r="101" spans="1:15" s="15" customFormat="1" ht="15.75" hidden="1" x14ac:dyDescent="0.25">
      <c r="A101" s="202"/>
      <c r="B101" s="603" t="s">
        <v>1169</v>
      </c>
      <c r="C101" s="16"/>
      <c r="D101" s="16"/>
      <c r="E101" s="572">
        <f t="array" ref="E101">IF($D$12=$W$2,INDEX(Таблица2[без НДС],MATCH('Система "Стандарт"'!E$61&amp;'Система "Стандарт"'!$B101,Профильные_системы[Название]&amp;Профильные_системы[цвет],0)),IF($D$12=$W$1,INDEX(Таблица2[НДС],MATCH('Система "Стандарт"'!E$61&amp;'Система "Стандарт"'!$B101,Профильные_системы[Название]&amp;Профильные_системы[цвет],0)),IF($D$12=$W$3,INDEX(Таблица2["0" НДС],MATCH('Система "Стандарт"'!E$61&amp;'Система "Стандарт"'!$B101,Профильные_системы[Название]&amp;Профильные_системы[цвет],0)),0)))</f>
        <v>1714.72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202"/>
    </row>
    <row r="102" spans="1:15" s="15" customFormat="1" ht="15.75" hidden="1" x14ac:dyDescent="0.25">
      <c r="A102" s="202"/>
      <c r="B102" s="603" t="s">
        <v>1170</v>
      </c>
      <c r="C102" s="16"/>
      <c r="D102" s="16"/>
      <c r="E102" s="572">
        <f t="array" ref="E102">IF($D$12=$W$2,INDEX(Таблица2[без НДС],MATCH('Система "Стандарт"'!E$61&amp;'Система "Стандарт"'!$B102,Профильные_системы[Название]&amp;Профильные_системы[цвет],0)),IF($D$12=$W$1,INDEX(Таблица2[НДС],MATCH('Система "Стандарт"'!E$61&amp;'Система "Стандарт"'!$B102,Профильные_системы[Название]&amp;Профильные_системы[цвет],0)),IF($D$12=$W$3,INDEX(Таблица2["0" НДС],MATCH('Система "Стандарт"'!E$61&amp;'Система "Стандарт"'!$B102,Профильные_системы[Название]&amp;Профильные_системы[цвет],0)),0)))</f>
        <v>1714.72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202"/>
    </row>
    <row r="103" spans="1:15" s="15" customFormat="1" ht="15.75" hidden="1" x14ac:dyDescent="0.25">
      <c r="A103" s="202"/>
      <c r="B103" s="603" t="s">
        <v>1171</v>
      </c>
      <c r="C103" s="16"/>
      <c r="D103" s="16"/>
      <c r="E103" s="572">
        <f t="array" ref="E103">IF($D$12=$W$2,INDEX(Таблица2[без НДС],MATCH('Система "Стандарт"'!E$61&amp;'Система "Стандарт"'!$B103,Профильные_системы[Название]&amp;Профильные_системы[цвет],0)),IF($D$12=$W$1,INDEX(Таблица2[НДС],MATCH('Система "Стандарт"'!E$61&amp;'Система "Стандарт"'!$B103,Профильные_системы[Название]&amp;Профильные_системы[цвет],0)),IF($D$12=$W$3,INDEX(Таблица2["0" НДС],MATCH('Система "Стандарт"'!E$61&amp;'Система "Стандарт"'!$B103,Профильные_системы[Название]&amp;Профильные_системы[цвет],0)),0)))</f>
        <v>1714.72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202"/>
    </row>
    <row r="104" spans="1:15" s="15" customFormat="1" ht="15.75" hidden="1" x14ac:dyDescent="0.25">
      <c r="A104" s="202"/>
      <c r="B104" s="603" t="s">
        <v>1172</v>
      </c>
      <c r="C104" s="16"/>
      <c r="D104" s="16"/>
      <c r="E104" s="572">
        <f t="array" ref="E104">IF($D$12=$W$2,INDEX(Таблица2[без НДС],MATCH('Система "Стандарт"'!E$61&amp;'Система "Стандарт"'!$B104,Профильные_системы[Название]&amp;Профильные_системы[цвет],0)),IF($D$12=$W$1,INDEX(Таблица2[НДС],MATCH('Система "Стандарт"'!E$61&amp;'Система "Стандарт"'!$B104,Профильные_системы[Название]&amp;Профильные_системы[цвет],0)),IF($D$12=$W$3,INDEX(Таблица2["0" НДС],MATCH('Система "Стандарт"'!E$61&amp;'Система "Стандарт"'!$B104,Профильные_системы[Название]&amp;Профильные_системы[цвет],0)),0)))</f>
        <v>1714.72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202"/>
    </row>
    <row r="105" spans="1:15" ht="21" x14ac:dyDescent="0.25">
      <c r="A105" s="3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3"/>
    </row>
    <row r="106" spans="1:15" x14ac:dyDescent="0.25">
      <c r="A106" s="3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3"/>
    </row>
    <row r="107" spans="1:15" ht="21" x14ac:dyDescent="0.3">
      <c r="A107" s="21"/>
      <c r="B107" s="664" t="s">
        <v>1358</v>
      </c>
      <c r="C107" s="664"/>
      <c r="D107" s="664"/>
      <c r="E107" s="664"/>
      <c r="F107" s="664"/>
      <c r="G107" s="664"/>
      <c r="H107" s="664"/>
      <c r="I107" s="664"/>
      <c r="J107" s="664"/>
      <c r="K107" s="664"/>
      <c r="L107" s="664"/>
      <c r="M107" s="664"/>
      <c r="N107" s="664"/>
      <c r="O107" s="21"/>
    </row>
    <row r="108" spans="1:15" ht="18.75" x14ac:dyDescent="0.3">
      <c r="A108" s="21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1"/>
    </row>
    <row r="109" spans="1:15" ht="18.75" x14ac:dyDescent="0.3">
      <c r="A109" s="21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1"/>
    </row>
  </sheetData>
  <sheetProtection autoFilter="0"/>
  <mergeCells count="26">
    <mergeCell ref="I4:J4"/>
    <mergeCell ref="I5:J5"/>
    <mergeCell ref="I6:J6"/>
    <mergeCell ref="I7:J7"/>
    <mergeCell ref="I8:J8"/>
    <mergeCell ref="G10:H10"/>
    <mergeCell ref="G6:H6"/>
    <mergeCell ref="G8:H8"/>
    <mergeCell ref="I9:J9"/>
    <mergeCell ref="I10:J10"/>
    <mergeCell ref="L1:N1"/>
    <mergeCell ref="D3:E3"/>
    <mergeCell ref="B107:N107"/>
    <mergeCell ref="K12:M12"/>
    <mergeCell ref="G3:H3"/>
    <mergeCell ref="G5:H5"/>
    <mergeCell ref="D12:E12"/>
    <mergeCell ref="B12:C12"/>
    <mergeCell ref="B10:C10"/>
    <mergeCell ref="B3:C3"/>
    <mergeCell ref="G7:H7"/>
    <mergeCell ref="L2:N2"/>
    <mergeCell ref="B2:C2"/>
    <mergeCell ref="D2:E2"/>
    <mergeCell ref="G4:H4"/>
    <mergeCell ref="J3:K3"/>
  </mergeCells>
  <dataValidations count="2">
    <dataValidation type="list" allowBlank="1" showInputMessage="1" showErrorMessage="1" sqref="D3:E3">
      <formula1>INDIRECT($B$3)</formula1>
    </dataValidation>
    <dataValidation type="list" allowBlank="1" showInputMessage="1" showErrorMessage="1" sqref="D12:E12">
      <formula1>$W$1:$W$3</formula1>
    </dataValidation>
  </dataValidations>
  <printOptions horizontalCentered="1"/>
  <pageMargins left="0.23622047244094491" right="0.23622047244094491" top="0.35433070866141736" bottom="0.35433070866141736" header="0" footer="0"/>
  <pageSetup paperSize="9" scale="53" fitToHeight="0" orientation="landscape" r:id="rId1"/>
  <headerFooter>
    <oddHeader>&amp;A</oddHeader>
    <oddFooter>Страница  &amp;P из &amp;N</oddFooter>
  </headerFooter>
  <rowBreaks count="1" manualBreakCount="1">
    <brk id="59" max="12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цвет_ручек!$A$1:$H$1</xm:f>
          </x14:formula1>
          <xm:sqref>B3:C3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9"/>
    <pageSetUpPr fitToPage="1"/>
  </sheetPr>
  <dimension ref="A1:S88"/>
  <sheetViews>
    <sheetView showGridLines="0" showRowColHeaders="0" zoomScaleNormal="100" zoomScaleSheetLayoutView="100" zoomScalePageLayoutView="85" workbookViewId="0">
      <selection activeCell="N12" sqref="N12"/>
    </sheetView>
  </sheetViews>
  <sheetFormatPr defaultRowHeight="15" x14ac:dyDescent="0.25"/>
  <cols>
    <col min="1" max="1" width="3.42578125" style="60" customWidth="1"/>
    <col min="2" max="2" width="36.7109375" style="60" customWidth="1"/>
    <col min="3" max="9" width="25.7109375" style="60" customWidth="1"/>
    <col min="10" max="10" width="26" style="60" customWidth="1"/>
    <col min="11" max="11" width="3.5703125" style="60" customWidth="1"/>
    <col min="12" max="14" width="9.140625" style="60"/>
    <col min="15" max="17" width="9.140625" style="247"/>
    <col min="18" max="18" width="9.140625" style="60"/>
    <col min="19" max="19" width="9.140625" style="60" customWidth="1"/>
    <col min="20" max="16384" width="9.140625" style="60"/>
  </cols>
  <sheetData>
    <row r="1" spans="1:19" ht="15.75" x14ac:dyDescent="0.25">
      <c r="A1" s="54"/>
      <c r="B1" s="54"/>
      <c r="C1" s="54"/>
      <c r="D1" s="54"/>
      <c r="E1" s="54"/>
      <c r="F1" s="54"/>
      <c r="G1" s="54"/>
      <c r="H1" s="54"/>
      <c r="I1" s="687" t="str">
        <f>'Система "Стандарт"'!L2</f>
        <v>ред. 13.12.2023 цены от 22.08.2023 г.</v>
      </c>
      <c r="J1" s="687"/>
      <c r="K1" s="54"/>
    </row>
    <row r="2" spans="1:19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S2" s="60" t="s">
        <v>161</v>
      </c>
    </row>
    <row r="3" spans="1:19" ht="15" customHeight="1" x14ac:dyDescent="0.25">
      <c r="A3" s="54"/>
      <c r="B3" s="670" t="s">
        <v>1653</v>
      </c>
      <c r="C3" s="671"/>
      <c r="D3" s="670" t="s">
        <v>1654</v>
      </c>
      <c r="E3" s="672"/>
      <c r="F3" s="54"/>
      <c r="G3" s="54"/>
      <c r="H3" s="54"/>
      <c r="I3" s="54"/>
      <c r="J3" s="285" t="s">
        <v>1336</v>
      </c>
      <c r="K3" s="54"/>
      <c r="S3" s="60" t="s">
        <v>162</v>
      </c>
    </row>
    <row r="4" spans="1:19" ht="15.75" customHeight="1" x14ac:dyDescent="0.25">
      <c r="A4" s="54"/>
      <c r="B4" s="692" t="s">
        <v>1332</v>
      </c>
      <c r="C4" s="693"/>
      <c r="D4" s="692" t="s">
        <v>3</v>
      </c>
      <c r="E4" s="693"/>
      <c r="F4" s="54"/>
      <c r="G4" s="54"/>
      <c r="H4" s="54"/>
      <c r="I4" s="54"/>
      <c r="J4" s="285" t="s">
        <v>1337</v>
      </c>
      <c r="K4" s="54"/>
      <c r="S4" s="60" t="s">
        <v>1727</v>
      </c>
    </row>
    <row r="5" spans="1:19" ht="15.75" x14ac:dyDescent="0.25">
      <c r="A5" s="54"/>
      <c r="B5" s="237" t="s">
        <v>1341</v>
      </c>
      <c r="C5" s="298">
        <v>1</v>
      </c>
      <c r="D5" s="241">
        <f t="array" ref="D5">IF($D$13=$S$3,INDEX(Профильные_системы[РРЦ Без НДС],MATCH($S6&amp;$D$4,Профильные_системы[Название]&amp;Профильные_системы[цвет],0)),IF($D$13=$S$2,INDEX(Профильные_системы[РРЦ с НДС],MATCH($S6&amp;$D$4,Профильные_системы[Название]&amp;Профильные_системы[цвет],0)),IF($D$13=$S$4,INDEX(Профильные_системы[РРЦ Без НДС],MATCH($S6&amp;$D$4,Профильные_системы[Название]&amp;Профильные_системы[цвет],0)),0)))*C5</f>
        <v>1844.03</v>
      </c>
      <c r="E5" s="241">
        <f t="shared" ref="E5:E10" si="0">D5-D5*$J$21</f>
        <v>1844.03</v>
      </c>
      <c r="F5" s="54"/>
      <c r="G5" s="54"/>
      <c r="H5" s="54"/>
      <c r="I5" s="54"/>
      <c r="J5" s="285" t="s">
        <v>1338</v>
      </c>
      <c r="K5" s="54"/>
    </row>
    <row r="6" spans="1:19" ht="15.75" x14ac:dyDescent="0.25">
      <c r="A6" s="54"/>
      <c r="B6" s="237" t="s">
        <v>1342</v>
      </c>
      <c r="C6" s="299">
        <v>900</v>
      </c>
      <c r="D6" s="241">
        <f t="array" ref="D6">IF($D$13=$S$3,INDEX(Профильные_системы[РРЦ Без НДС],MATCH($S7&amp;$D$4,Профильные_системы[Название]&amp;Профильные_системы[цвет],0)),IF($D$13=$S$2,INDEX(Профильные_системы[РРЦ с НДС],MATCH($S7&amp;$D$4,Профильные_системы[Название]&amp;Профильные_системы[цвет],0)),IF($D$13=$S$4,INDEX(Профильные_системы[РРЦ Без НДС],MATCH($S7&amp;$D$4,Профильные_системы[Название]&amp;Профильные_системы[цвет],0)),0)))/5400*C6</f>
        <v>499.005</v>
      </c>
      <c r="E6" s="241">
        <f t="shared" si="0"/>
        <v>499.005</v>
      </c>
      <c r="F6" s="54"/>
      <c r="G6" s="54"/>
      <c r="H6" s="54"/>
      <c r="I6" s="54"/>
      <c r="J6" s="285" t="s">
        <v>1339</v>
      </c>
      <c r="K6" s="54"/>
      <c r="S6" s="60" t="str">
        <f>IF(B4="C_ЭКО","Вертикальный профиль С ЭКО",IF(B4="Н_ЭКО","Вертикальный профиль Н ЭКО",IF(B4="Flat_ЭКО","Вертикальный профиль Flat ЭКО",IF(B4="O_ЭКО","Вертикальный профиль O ЭКО"))))</f>
        <v>Вертикальный профиль С ЭКО</v>
      </c>
    </row>
    <row r="7" spans="1:19" ht="15.75" x14ac:dyDescent="0.25">
      <c r="A7" s="54"/>
      <c r="B7" s="237" t="s">
        <v>1343</v>
      </c>
      <c r="C7" s="299">
        <v>900</v>
      </c>
      <c r="D7" s="241">
        <f t="array" ref="D7">IF($D$13=$S$3,INDEX(Профильные_системы[РРЦ Без НДС],MATCH($S8&amp;$D$4,Профильные_системы[Название]&amp;Профильные_системы[цвет],0)),IF($D$13=$S$2,INDEX(Профильные_системы[РРЦ с НДС],MATCH($S8&amp;$D$4,Профильные_системы[Название]&amp;Профильные_системы[цвет],0)),IF($D$13=$S$4,INDEX(Профильные_системы[РРЦ Без НДС],MATCH($S8&amp;$D$4,Профильные_системы[Название]&amp;Профильные_системы[цвет],0)),0)))/5400*C7</f>
        <v>229.715</v>
      </c>
      <c r="E7" s="241">
        <f t="shared" si="0"/>
        <v>229.715</v>
      </c>
      <c r="F7" s="54"/>
      <c r="G7" s="54"/>
      <c r="H7" s="54"/>
      <c r="I7" s="54"/>
      <c r="J7" s="285" t="s">
        <v>1340</v>
      </c>
      <c r="K7" s="54"/>
      <c r="O7" s="248"/>
      <c r="Q7" s="243"/>
      <c r="S7" s="60" t="s">
        <v>164</v>
      </c>
    </row>
    <row r="8" spans="1:19" ht="15.75" x14ac:dyDescent="0.25">
      <c r="A8" s="54"/>
      <c r="B8" s="237" t="s">
        <v>124</v>
      </c>
      <c r="C8" s="299">
        <v>900</v>
      </c>
      <c r="D8" s="241">
        <f t="array" ref="D8">IF($D$13=$S$3,INDEX(Профильные_системы[РРЦ Без НДС],MATCH($S9&amp;$D$4,Профильные_системы[Название]&amp;Профильные_системы[цвет],0)),IF($D$13=$S$2,INDEX(Профильные_системы[РРЦ с НДС],MATCH($S9&amp;$D$4,Профильные_системы[Название]&amp;Профильные_системы[цвет],0)),IF($D$13=$S$4,INDEX(Профильные_системы[РРЦ Без НДС],MATCH($S9&amp;$D$4,Профильные_системы[Название]&amp;Профильные_системы[цвет],0)),0)))/5400*C8</f>
        <v>208.39333333333332</v>
      </c>
      <c r="E8" s="241">
        <f t="shared" si="0"/>
        <v>208.39333333333332</v>
      </c>
      <c r="F8" s="54"/>
      <c r="G8" s="54"/>
      <c r="H8" s="54"/>
      <c r="I8" s="54"/>
      <c r="J8" s="54"/>
      <c r="K8" s="54"/>
      <c r="S8" s="60" t="s">
        <v>166</v>
      </c>
    </row>
    <row r="9" spans="1:19" ht="15.75" x14ac:dyDescent="0.25">
      <c r="A9" s="54"/>
      <c r="B9" s="237" t="s">
        <v>126</v>
      </c>
      <c r="C9" s="299">
        <v>900</v>
      </c>
      <c r="D9" s="241">
        <f t="array" ref="D9">IF($D$13=$S$3,INDEX(Профильные_системы[РРЦ Без НДС],MATCH($S10&amp;$D$4,Профильные_системы[Название]&amp;Профильные_системы[цвет],0)),IF($D$13=$S$2,INDEX(Профильные_системы[РРЦ с НДС],MATCH($S10&amp;$D$4,Профильные_системы[Название]&amp;Профильные_системы[цвет],0)),IF($D$13=$S$4,INDEX(Профильные_системы[РРЦ Без НДС],MATCH($S10&amp;$D$4,Профильные_системы[Название]&amp;Профильные_системы[цвет],0)),0)))/5400*C9</f>
        <v>390.07000000000005</v>
      </c>
      <c r="E9" s="241">
        <f t="shared" si="0"/>
        <v>390.07000000000005</v>
      </c>
      <c r="F9" s="54"/>
      <c r="G9" s="54"/>
      <c r="H9" s="54"/>
      <c r="I9" s="54"/>
      <c r="J9" s="54"/>
      <c r="K9" s="54"/>
      <c r="O9" s="248"/>
      <c r="Q9" s="243"/>
      <c r="S9" s="60" t="s">
        <v>185</v>
      </c>
    </row>
    <row r="10" spans="1:19" ht="15.75" x14ac:dyDescent="0.25">
      <c r="A10" s="54"/>
      <c r="B10" s="237" t="s">
        <v>1335</v>
      </c>
      <c r="C10" s="300">
        <v>1</v>
      </c>
      <c r="D10" s="241">
        <f t="array" ref="D10">IF($D$13=$S$3,INDEX(Профильные_системы[РРЦ Без НДС],MATCH($B10,Профильные_системы[Название],0)),IF($D$13=$S$2,INDEX(Профильные_системы[РРЦ с НДС],MATCH($B10,Профильные_системы[Название],0)),IF($D$13=$S$4,INDEX(Профильные_системы["0" НДС],MATCH($B10,Профильные_системы[Название],0)),0)))*C10</f>
        <v>339.08</v>
      </c>
      <c r="E10" s="241">
        <f t="shared" si="0"/>
        <v>339.08</v>
      </c>
      <c r="F10" s="54"/>
      <c r="G10" s="54"/>
      <c r="H10" s="54"/>
      <c r="I10" s="54"/>
      <c r="J10" s="54"/>
      <c r="K10" s="54"/>
      <c r="S10" s="60" t="s">
        <v>193</v>
      </c>
    </row>
    <row r="11" spans="1:19" ht="18.75" x14ac:dyDescent="0.25">
      <c r="A11" s="54"/>
      <c r="B11" s="670" t="s">
        <v>1344</v>
      </c>
      <c r="C11" s="671"/>
      <c r="D11" s="240">
        <f>SUM(D5:D10)</f>
        <v>3510.2933333333335</v>
      </c>
      <c r="E11" s="240">
        <f>SUM(E5:E10)</f>
        <v>3510.2933333333335</v>
      </c>
      <c r="F11" s="54"/>
      <c r="G11" s="54"/>
      <c r="H11" s="54"/>
      <c r="I11" s="54"/>
      <c r="J11" s="54"/>
      <c r="K11" s="54"/>
      <c r="O11" s="248"/>
      <c r="Q11" s="244"/>
    </row>
    <row r="12" spans="1:19" x14ac:dyDescent="0.25">
      <c r="A12" s="54"/>
      <c r="B12" s="202"/>
      <c r="C12" s="202"/>
      <c r="D12" s="202"/>
      <c r="E12" s="202"/>
      <c r="F12" s="54"/>
      <c r="G12" s="54"/>
      <c r="H12" s="54"/>
      <c r="I12" s="54"/>
      <c r="J12" s="54"/>
      <c r="K12" s="54"/>
    </row>
    <row r="13" spans="1:19" ht="21" customHeight="1" x14ac:dyDescent="0.25">
      <c r="A13" s="54"/>
      <c r="B13" s="691" t="str">
        <f>IF(D13=S2,"тип цен с НДС",IF(D13=S3,"тип цен без НДС","тип цен с 0 НДС"))</f>
        <v>тип цен без НДС</v>
      </c>
      <c r="C13" s="691"/>
      <c r="D13" s="691" t="str">
        <f>'Система "Стандарт"'!$D$12</f>
        <v>Без НДС</v>
      </c>
      <c r="E13" s="691"/>
      <c r="F13" s="54"/>
      <c r="G13" s="54"/>
      <c r="H13" s="54"/>
      <c r="I13" s="54"/>
      <c r="J13" s="54"/>
      <c r="K13" s="54"/>
    </row>
    <row r="14" spans="1:19" ht="12" customHeight="1" x14ac:dyDescent="0.25">
      <c r="A14" s="54"/>
      <c r="B14" s="245"/>
      <c r="C14" s="245"/>
      <c r="D14" s="277"/>
      <c r="E14" s="277"/>
      <c r="F14" s="54"/>
      <c r="G14" s="54"/>
      <c r="H14" s="54"/>
      <c r="I14" s="54"/>
      <c r="J14" s="54"/>
      <c r="K14" s="54"/>
    </row>
    <row r="15" spans="1:19" ht="15.75" customHeight="1" x14ac:dyDescent="0.25">
      <c r="A15" s="54"/>
      <c r="B15" s="694" t="s">
        <v>158</v>
      </c>
      <c r="C15" s="695"/>
      <c r="D15" s="680"/>
      <c r="E15" s="681"/>
      <c r="F15" s="54"/>
      <c r="G15" s="54"/>
      <c r="H15" s="54"/>
      <c r="I15" s="54"/>
      <c r="J15" s="54"/>
      <c r="K15" s="54"/>
    </row>
    <row r="16" spans="1:19" ht="9.75" customHeight="1" x14ac:dyDescent="0.25">
      <c r="A16" s="54"/>
      <c r="B16" s="70"/>
      <c r="C16" s="70"/>
      <c r="D16" s="54"/>
      <c r="E16" s="277"/>
      <c r="F16" s="54"/>
      <c r="G16" s="54"/>
      <c r="H16" s="54"/>
      <c r="I16" s="54"/>
      <c r="J16" s="54"/>
      <c r="K16" s="54"/>
    </row>
    <row r="17" spans="1:17" ht="15.75" customHeight="1" x14ac:dyDescent="0.25">
      <c r="A17" s="54"/>
      <c r="B17" s="694" t="s">
        <v>159</v>
      </c>
      <c r="C17" s="695"/>
      <c r="D17" s="683"/>
      <c r="E17" s="688"/>
      <c r="F17" s="54"/>
      <c r="G17" s="54"/>
      <c r="H17" s="54"/>
      <c r="I17" s="54"/>
      <c r="J17" s="54"/>
      <c r="K17" s="54"/>
    </row>
    <row r="18" spans="1:17" ht="9.75" customHeight="1" x14ac:dyDescent="0.25">
      <c r="A18" s="54"/>
      <c r="B18" s="70"/>
      <c r="C18" s="70"/>
      <c r="D18" s="54"/>
      <c r="E18" s="246"/>
      <c r="F18" s="54"/>
      <c r="G18" s="54"/>
      <c r="H18" s="54"/>
      <c r="I18" s="54"/>
      <c r="J18" s="54"/>
      <c r="K18" s="54"/>
    </row>
    <row r="19" spans="1:17" ht="15.75" customHeight="1" x14ac:dyDescent="0.25">
      <c r="A19" s="54"/>
      <c r="B19" s="673" t="s">
        <v>160</v>
      </c>
      <c r="C19" s="673"/>
      <c r="D19" s="689"/>
      <c r="E19" s="690"/>
      <c r="F19" s="54"/>
      <c r="G19" s="54"/>
      <c r="H19" s="54"/>
      <c r="I19" s="54"/>
      <c r="J19" s="54"/>
      <c r="K19" s="54"/>
    </row>
    <row r="20" spans="1:17" ht="15.75" customHeight="1" x14ac:dyDescent="0.25">
      <c r="A20" s="54"/>
      <c r="B20" s="296"/>
      <c r="C20" s="296"/>
      <c r="D20" s="235"/>
      <c r="E20" s="276"/>
      <c r="F20" s="54"/>
      <c r="G20" s="54"/>
      <c r="H20" s="245"/>
      <c r="I20" s="245"/>
      <c r="J20" s="297"/>
      <c r="K20" s="54"/>
    </row>
    <row r="21" spans="1:17" ht="21" customHeight="1" x14ac:dyDescent="0.25">
      <c r="A21" s="54"/>
      <c r="B21" s="296"/>
      <c r="C21" s="296"/>
      <c r="D21" s="235"/>
      <c r="E21" s="276"/>
      <c r="F21" s="54"/>
      <c r="G21" s="54"/>
      <c r="H21" s="671" t="s">
        <v>1327</v>
      </c>
      <c r="I21" s="672"/>
      <c r="J21" s="366">
        <v>0</v>
      </c>
      <c r="K21" s="54"/>
    </row>
    <row r="22" spans="1:17" x14ac:dyDescent="0.25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</row>
    <row r="23" spans="1:17" ht="21" customHeight="1" x14ac:dyDescent="0.25">
      <c r="A23" s="54"/>
      <c r="B23" s="249"/>
      <c r="C23" s="249"/>
      <c r="D23" s="287" t="s">
        <v>231</v>
      </c>
      <c r="E23" s="250"/>
      <c r="F23" s="451"/>
      <c r="G23" s="451"/>
      <c r="H23" s="250"/>
      <c r="I23" s="250"/>
      <c r="J23" s="251"/>
      <c r="K23" s="54"/>
    </row>
    <row r="24" spans="1:17" ht="45" x14ac:dyDescent="0.25">
      <c r="A24" s="54"/>
      <c r="B24" s="10" t="s">
        <v>153</v>
      </c>
      <c r="C24" s="10" t="s">
        <v>179</v>
      </c>
      <c r="D24" s="10" t="s">
        <v>171</v>
      </c>
      <c r="E24" s="449" t="s">
        <v>1757</v>
      </c>
      <c r="F24" s="10" t="s">
        <v>2137</v>
      </c>
      <c r="G24" s="10" t="s">
        <v>164</v>
      </c>
      <c r="H24" s="450" t="s">
        <v>166</v>
      </c>
      <c r="I24" s="10" t="s">
        <v>185</v>
      </c>
      <c r="J24" s="10" t="s">
        <v>193</v>
      </c>
      <c r="K24" s="252"/>
    </row>
    <row r="25" spans="1:17" s="254" customFormat="1" ht="90" customHeight="1" x14ac:dyDescent="0.25">
      <c r="A25" s="253"/>
      <c r="B25" s="24" t="s">
        <v>154</v>
      </c>
      <c r="C25" s="25" t="s">
        <v>236</v>
      </c>
      <c r="D25" s="25" t="s">
        <v>236</v>
      </c>
      <c r="E25" s="25" t="s">
        <v>236</v>
      </c>
      <c r="F25" s="448" t="s">
        <v>236</v>
      </c>
      <c r="G25" s="448" t="s">
        <v>236</v>
      </c>
      <c r="H25" s="25" t="s">
        <v>236</v>
      </c>
      <c r="I25" s="25" t="s">
        <v>236</v>
      </c>
      <c r="J25" s="25" t="s">
        <v>236</v>
      </c>
      <c r="K25" s="23"/>
      <c r="O25" s="255"/>
      <c r="P25" s="255"/>
      <c r="Q25" s="255"/>
    </row>
    <row r="26" spans="1:17" ht="21" customHeight="1" x14ac:dyDescent="0.25">
      <c r="A26" s="54"/>
      <c r="B26" s="249"/>
      <c r="C26" s="249"/>
      <c r="D26" s="250" t="s">
        <v>232</v>
      </c>
      <c r="E26" s="250"/>
      <c r="F26" s="153"/>
      <c r="G26" s="153"/>
      <c r="H26" s="250"/>
      <c r="I26" s="250"/>
      <c r="J26" s="251"/>
      <c r="K26" s="54"/>
    </row>
    <row r="27" spans="1:17" ht="15.75" x14ac:dyDescent="0.25">
      <c r="A27" s="54"/>
      <c r="B27" s="55" t="s">
        <v>3</v>
      </c>
      <c r="C27" s="365">
        <f t="array" ref="C27">IF($D$13=$S$3,INDEX(Таблица11[ЭКО без НДС],MATCH(C$24&amp;$B27,Профильные_системы[Название]&amp;Профильные_системы[цвет],0)),IF($D$13=$S$2,INDEX(Таблица11[ЭКО НДС],MATCH(C$24&amp;$B27,Профильные_системы[Название]&amp;Профильные_системы[цвет],0)),IF($D$13=$S$4,INDEX(Таблица11["0" НДС],MATCH(C$24&amp;$B27,Профильные_системы[Название]&amp;Профильные_системы[цвет],0)),0)))</f>
        <v>2433.13</v>
      </c>
      <c r="D27" s="365">
        <f t="array" ref="D27">IF($D$13=$S$3,INDEX(Таблица11[ЭКО без НДС],MATCH(D$24&amp;$B27,Профильные_системы[Название]&amp;Профильные_системы[цвет],0)),IF($D$13=$S$2,INDEX(Таблица11[ЭКО НДС],MATCH(D$24&amp;$B27,Профильные_системы[Название]&amp;Профильные_системы[цвет],0)),IF($D$13=$S$4,INDEX(Таблица11["0" НДС],MATCH(D$24&amp;$B27,Профильные_системы[Название]&amp;Профильные_системы[цвет],0)),0)))</f>
        <v>1844.03</v>
      </c>
      <c r="E27" s="365">
        <f t="array" ref="E27">IF($D$13=$S$3,INDEX(Таблица11[ЭКО без НДС],MATCH(E$24&amp;$B27,Профильные_системы[Название]&amp;Профильные_системы[цвет],0)),IF($D$13=$S$2,INDEX(Таблица11[ЭКО НДС],MATCH(E$24&amp;$B27,Профильные_системы[Название]&amp;Профильные_системы[цвет],0)),IF($D$13=$S$4,INDEX(Таблица11["0" НДС],MATCH(E$24&amp;$B27,Профильные_системы[Название]&amp;Профильные_системы[цвет],0)),0)))</f>
        <v>1894.02</v>
      </c>
      <c r="F27" s="365">
        <f t="array" ref="F27">IF($D$13=$S$3,INDEX(Таблица11[ЭКО без НДС],MATCH(F$24&amp;$B27,Профильные_системы[Название]&amp;Профильные_системы[цвет],0)),IF($D$13=$S$2,INDEX(Таблица11[ЭКО НДС],MATCH(F$24&amp;$B27,Профильные_системы[Название]&amp;Профильные_системы[цвет],0)),IF($D$13=$S$4,INDEX(Таблица11["0" НДС],MATCH(F$24&amp;$B27,Профильные_системы[Название]&amp;Профильные_системы[цвет],0)),0)))</f>
        <v>1997.42</v>
      </c>
      <c r="G27" s="365">
        <f t="array" ref="G27">IF($D$13=$S$3,INDEX(Таблица11[ЭКО без НДС],MATCH(G$24&amp;$B27,Профильные_системы[Название]&amp;Профильные_системы[цвет],0)),IF($D$13=$S$2,INDEX(Таблица11[ЭКО НДС],MATCH(G$24&amp;$B27,Профильные_системы[Название]&amp;Профильные_системы[цвет],0)),IF($D$13=$S$4,INDEX(Таблица11["0" НДС],MATCH(G$24&amp;$B27,Профильные_системы[Название]&amp;Профильные_системы[цвет],0)),0)))</f>
        <v>2994.03</v>
      </c>
      <c r="H27" s="365">
        <f t="array" ref="H27">IF($D$13=$S$3,INDEX(Таблица11[ЭКО без НДС],MATCH(H$24&amp;$B27,Профильные_системы[Название]&amp;Профильные_системы[цвет],0)),IF($D$13=$S$2,INDEX(Таблица11[ЭКО НДС],MATCH(H$24&amp;$B27,Профильные_системы[Название]&amp;Профильные_системы[цвет],0)),IF($D$13=$S$4,INDEX(Таблица11["0" НДС],MATCH(H$24&amp;$B27,Профильные_системы[Название]&amp;Профильные_системы[цвет],0)),0)))</f>
        <v>1378.29</v>
      </c>
      <c r="I27" s="365">
        <f t="array" ref="I27">IF($D$13=$S$3,INDEX(Таблица11[ЭКО без НДС],MATCH(I$24&amp;$B27,Профильные_системы[Название]&amp;Профильные_системы[цвет],0)),IF($D$13=$S$2,INDEX(Таблица11[ЭКО НДС],MATCH(I$24&amp;$B27,Профильные_системы[Название]&amp;Профильные_системы[цвет],0)),IF($D$13=$S$4,INDEX(Таблица11["0" НДС],MATCH(I$24&amp;$B27,Профильные_системы[Название]&amp;Профильные_системы[цвет],0)),0)))</f>
        <v>1250.3599999999999</v>
      </c>
      <c r="J27" s="365">
        <f t="array" ref="J27">IF($D$13=$S$3,INDEX(Таблица11[ЭКО без НДС],MATCH(J$24&amp;$B27,Профильные_системы[Название]&amp;Профильные_системы[цвет],0)),IF($D$13=$S$2,INDEX(Таблица11[ЭКО НДС],MATCH(J$24&amp;$B27,Профильные_системы[Название]&amp;Профильные_системы[цвет],0)),IF($D$13=$S$4,INDEX(Таблица11["0" НДС],MATCH(J$24&amp;$B27,Профильные_системы[Название]&amp;Профильные_системы[цвет],0)),0)))</f>
        <v>2340.42</v>
      </c>
      <c r="K27" s="54"/>
    </row>
    <row r="28" spans="1:17" ht="15.75" x14ac:dyDescent="0.25">
      <c r="A28" s="54"/>
      <c r="B28" s="55" t="s">
        <v>16</v>
      </c>
      <c r="C28" s="365">
        <f t="array" ref="C28">IF($D$13=$S$3,INDEX(Таблица11[ЭКО без НДС],MATCH(C$24&amp;$B28,Профильные_системы[Название]&amp;Профильные_системы[цвет],0)),IF($D$13=$S$2,INDEX(Таблица11[ЭКО НДС],MATCH(C$24&amp;$B28,Профильные_системы[Название]&amp;Профильные_системы[цвет],0)),IF($D$13=$S$4,INDEX(Таблица11["0" НДС],MATCH(C$24&amp;$B28,Профильные_системы[Название]&amp;Профильные_системы[цвет],0)),0)))</f>
        <v>2560.36</v>
      </c>
      <c r="D28" s="365">
        <f t="array" ref="D28">IF($D$13=$S$3,INDEX(Таблица11[ЭКО без НДС],MATCH(D$24&amp;$B28,Профильные_системы[Название]&amp;Профильные_системы[цвет],0)),IF($D$13=$S$2,INDEX(Таблица11[ЭКО НДС],MATCH(D$24&amp;$B28,Профильные_системы[Название]&amp;Профильные_системы[цвет],0)),IF($D$13=$S$4,INDEX(Таблица11["0" НДС],MATCH(D$24&amp;$B28,Профильные_системы[Название]&amp;Профильные_системы[цвет],0)),0)))</f>
        <v>2011.37</v>
      </c>
      <c r="E28" s="454"/>
      <c r="F28" s="365">
        <f t="array" ref="F28">IF($D$13=$S$3,INDEX(Таблица11[ЭКО без НДС],MATCH(F$24&amp;$B28,Профильные_системы[Название]&amp;Профильные_системы[цвет],0)),IF($D$13=$S$2,INDEX(Таблица11[ЭКО НДС],MATCH(F$24&amp;$B28,Профильные_системы[Название]&amp;Профильные_системы[цвет],0)),IF($D$13=$S$4,INDEX(Таблица11["0" НДС],MATCH(F$24&amp;$B28,Профильные_системы[Название]&amp;Профильные_системы[цвет],0)),0)))</f>
        <v>2179.36</v>
      </c>
      <c r="G28" s="365">
        <f t="array" ref="G28">IF($D$13=$S$3,INDEX(Таблица11[ЭКО без НДС],MATCH(G$24&amp;$B28,Профильные_системы[Название]&amp;Профильные_системы[цвет],0)),IF($D$13=$S$2,INDEX(Таблица11[ЭКО НДС],MATCH(G$24&amp;$B28,Профильные_системы[Название]&amp;Профильные_системы[цвет],0)),IF($D$13=$S$4,INDEX(Таблица11["0" НДС],MATCH(G$24&amp;$B28,Профильные_системы[Название]&amp;Профильные_системы[цвет],0)),0)))</f>
        <v>3268.13</v>
      </c>
      <c r="H28" s="365">
        <f t="array" ref="H28">IF($D$13=$S$3,INDEX(Таблица11[ЭКО без НДС],MATCH(H$24&amp;$B28,Профильные_системы[Название]&amp;Профильные_системы[цвет],0)),IF($D$13=$S$2,INDEX(Таблица11[ЭКО НДС],MATCH(H$24&amp;$B28,Профильные_системы[Название]&amp;Профильные_системы[цвет],0)),IF($D$13=$S$4,INDEX(Таблица11["0" НДС],MATCH(H$24&amp;$B28,Профильные_системы[Название]&amp;Профильные_системы[цвет],0)),0)))</f>
        <v>1507.01</v>
      </c>
      <c r="I28" s="365">
        <f t="array" ref="I28">IF($D$13=$S$3,INDEX(Таблица11[ЭКО без НДС],MATCH(I$24&amp;$B28,Профильные_системы[Название]&amp;Профильные_системы[цвет],0)),IF($D$13=$S$2,INDEX(Таблица11[ЭКО НДС],MATCH(I$24&amp;$B28,Профильные_системы[Название]&amp;Профильные_системы[цвет],0)),IF($D$13=$S$4,INDEX(Таблица11["0" НДС],MATCH(I$24&amp;$B28,Профильные_системы[Название]&amp;Профильные_системы[цвет],0)),0)))</f>
        <v>1370.52</v>
      </c>
      <c r="J28" s="365">
        <f t="array" ref="J28">IF($D$13=$S$3,INDEX(Таблица11[ЭКО без НДС],MATCH(J$24&amp;$B28,Профильные_системы[Название]&amp;Профильные_системы[цвет],0)),IF($D$13=$S$2,INDEX(Таблица11[ЭКО НДС],MATCH(J$24&amp;$B28,Профильные_системы[Название]&amp;Профильные_системы[цвет],0)),IF($D$13=$S$4,INDEX(Таблица11["0" НДС],MATCH(J$24&amp;$B28,Профильные_системы[Название]&amp;Профильные_системы[цвет],0)),0)))</f>
        <v>2551.2399999999998</v>
      </c>
      <c r="K28" s="54"/>
    </row>
    <row r="29" spans="1:17" ht="15.75" x14ac:dyDescent="0.25">
      <c r="A29" s="54"/>
      <c r="B29" s="55" t="s">
        <v>11</v>
      </c>
      <c r="C29" s="365">
        <f t="array" ref="C29">IF($D$13=$S$3,INDEX(Таблица11[ЭКО без НДС],MATCH(C$24&amp;$B29,Профильные_системы[Название]&amp;Профильные_системы[цвет],0)),IF($D$13=$S$2,INDEX(Таблица11[ЭКО НДС],MATCH(C$24&amp;$B29,Профильные_системы[Название]&amp;Профильные_системы[цвет],0)),IF($D$13=$S$4,INDEX(Таблица11["0" НДС],MATCH(C$24&amp;$B29,Профильные_системы[Название]&amp;Профильные_системы[цвет],0)),0)))</f>
        <v>2474.96</v>
      </c>
      <c r="D29" s="365">
        <f t="array" ref="D29">IF($D$13=$S$3,INDEX(Таблица11[ЭКО без НДС],MATCH(D$24&amp;$B29,Профильные_системы[Название]&amp;Профильные_системы[цвет],0)),IF($D$13=$S$2,INDEX(Таблица11[ЭКО НДС],MATCH(D$24&amp;$B29,Профильные_системы[Название]&amp;Профильные_системы[цвет],0)),IF($D$13=$S$4,INDEX(Таблица11["0" НДС],MATCH(D$24&amp;$B29,Профильные_системы[Название]&amp;Профильные_системы[цвет],0)),0)))</f>
        <v>1934.66</v>
      </c>
      <c r="E29" s="454"/>
      <c r="F29" s="365">
        <f t="array" ref="F29">IF($D$13=$S$3,INDEX(Таблица11[ЭКО без НДС],MATCH(F$24&amp;$B29,Профильные_системы[Название]&amp;Профильные_системы[цвет],0)),IF($D$13=$S$2,INDEX(Таблица11[ЭКО НДС],MATCH(F$24&amp;$B29,Профильные_системы[Название]&amp;Профильные_системы[цвет],0)),IF($D$13=$S$4,INDEX(Таблица11["0" НДС],MATCH(F$24&amp;$B29,Профильные_системы[Название]&amp;Профильные_системы[цвет],0)),0)))</f>
        <v>2096.44</v>
      </c>
      <c r="G29" s="365">
        <f t="array" ref="G29">IF($D$13=$S$3,INDEX(Таблица11[ЭКО без НДС],MATCH(G$24&amp;$B29,Профильные_системы[Название]&amp;Профильные_системы[цвет],0)),IF($D$13=$S$2,INDEX(Таблица11[ЭКО НДС],MATCH(G$24&amp;$B29,Профильные_системы[Название]&amp;Профильные_системы[цвет],0)),IF($D$13=$S$4,INDEX(Таблица11["0" НДС],MATCH(G$24&amp;$B29,Профильные_системы[Название]&amp;Профильные_системы[цвет],0)),0)))</f>
        <v>3147.94</v>
      </c>
      <c r="H29" s="365">
        <f t="array" ref="H29">IF($D$13=$S$3,INDEX(Таблица11[ЭКО без НДС],MATCH(H$24&amp;$B29,Профильные_системы[Название]&amp;Профильные_системы[цвет],0)),IF($D$13=$S$2,INDEX(Таблица11[ЭКО НДС],MATCH(H$24&amp;$B29,Профильные_системы[Название]&amp;Профильные_системы[цвет],0)),IF($D$13=$S$4,INDEX(Таблица11["0" НДС],MATCH(H$24&amp;$B29,Профильные_системы[Название]&amp;Профильные_системы[цвет],0)),0)))</f>
        <v>1442.65</v>
      </c>
      <c r="I29" s="365">
        <f t="array" ref="I29">IF($D$13=$S$3,INDEX(Таблица11[ЭКО без НДС],MATCH(I$24&amp;$B29,Профильные_системы[Название]&amp;Профильные_системы[цвет],0)),IF($D$13=$S$2,INDEX(Таблица11[ЭКО НДС],MATCH(I$24&amp;$B29,Профильные_системы[Название]&amp;Профильные_системы[цвет],0)),IF($D$13=$S$4,INDEX(Таблица11["0" НДС],MATCH(I$24&amp;$B29,Профильные_системы[Название]&amp;Профильные_системы[цвет],0)),0)))</f>
        <v>1328.36</v>
      </c>
      <c r="J29" s="365">
        <f t="array" ref="J29">IF($D$13=$S$3,INDEX(Таблица11[ЭКО без НДС],MATCH(J$24&amp;$B29,Профильные_системы[Название]&amp;Профильные_системы[цвет],0)),IF($D$13=$S$2,INDEX(Таблица11[ЭКО НДС],MATCH(J$24&amp;$B29,Профильные_системы[Название]&amp;Профильные_системы[цвет],0)),IF($D$13=$S$4,INDEX(Таблица11["0" НДС],MATCH(J$24&amp;$B29,Профильные_системы[Название]&amp;Профильные_системы[цвет],0)),0)))</f>
        <v>2473.2399999999998</v>
      </c>
      <c r="K29" s="54"/>
    </row>
    <row r="30" spans="1:17" ht="15.75" x14ac:dyDescent="0.25">
      <c r="A30" s="54"/>
      <c r="B30" s="55" t="s">
        <v>9</v>
      </c>
      <c r="C30" s="365">
        <f t="array" ref="C30">IF($D$13=$S$3,INDEX(Таблица11[ЭКО без НДС],MATCH(C$24&amp;$B30,Профильные_системы[Название]&amp;Профильные_системы[цвет],0)),IF($D$13=$S$2,INDEX(Таблица11[ЭКО НДС],MATCH(C$24&amp;$B30,Профильные_системы[Название]&amp;Профильные_системы[цвет],0)),IF($D$13=$S$4,INDEX(Таблица11["0" НДС],MATCH(C$24&amp;$B30,Профильные_системы[Название]&amp;Профильные_системы[цвет],0)),0)))</f>
        <v>2518.5300000000002</v>
      </c>
      <c r="D30" s="365">
        <f t="array" ref="D30">IF($D$13=$S$3,INDEX(Таблица11[ЭКО без НДС],MATCH(D$24&amp;$B30,Профильные_системы[Название]&amp;Профильные_системы[цвет],0)),IF($D$13=$S$2,INDEX(Таблица11[ЭКО НДС],MATCH(D$24&amp;$B30,Профильные_системы[Название]&amp;Профильные_системы[цвет],0)),IF($D$13=$S$4,INDEX(Таблица11["0" НДС],MATCH(D$24&amp;$B30,Профильные_системы[Название]&amp;Профильные_системы[цвет],0)),0)))</f>
        <v>1934.66</v>
      </c>
      <c r="E30" s="454"/>
      <c r="F30" s="454"/>
      <c r="G30" s="365">
        <f t="array" ref="G30">IF($D$13=$S$3,INDEX(Таблица11[ЭКО без НДС],MATCH(G$24&amp;$B30,Профильные_системы[Название]&amp;Профильные_системы[цвет],0)),IF($D$13=$S$2,INDEX(Таблица11[ЭКО НДС],MATCH(G$24&amp;$B30,Профильные_системы[Название]&amp;Профильные_системы[цвет],0)),IF($D$13=$S$4,INDEX(Таблица11["0" НДС],MATCH(G$24&amp;$B30,Профильные_системы[Название]&amp;Профильные_системы[цвет],0)),0)))</f>
        <v>3147.94</v>
      </c>
      <c r="H30" s="365">
        <f t="array" ref="H30">IF($D$13=$S$3,INDEX(Таблица11[ЭКО без НДС],MATCH(H$24&amp;$B30,Профильные_системы[Название]&amp;Профильные_системы[цвет],0)),IF($D$13=$S$2,INDEX(Таблица11[ЭКО НДС],MATCH(H$24&amp;$B30,Профильные_системы[Название]&amp;Профильные_системы[цвет],0)),IF($D$13=$S$4,INDEX(Таблица11["0" НДС],MATCH(H$24&amp;$B30,Профильные_системы[Название]&amp;Профильные_системы[цвет],0)),0)))</f>
        <v>1442.65</v>
      </c>
      <c r="I30" s="365">
        <f t="array" ref="I30">IF($D$13=$S$3,INDEX(Таблица11[ЭКО без НДС],MATCH(I$24&amp;$B30,Профильные_системы[Название]&amp;Профильные_системы[цвет],0)),IF($D$13=$S$2,INDEX(Таблица11[ЭКО НДС],MATCH(I$24&amp;$B30,Профильные_системы[Название]&amp;Профильные_системы[цвет],0)),IF($D$13=$S$4,INDEX(Таблица11["0" НДС],MATCH(I$24&amp;$B30,Профильные_системы[Название]&amp;Профильные_системы[цвет],0)),0)))</f>
        <v>1328.36</v>
      </c>
      <c r="J30" s="365">
        <f t="array" ref="J30">IF($D$13=$S$3,INDEX(Таблица11[ЭКО без НДС],MATCH(J$24&amp;$B30,Профильные_системы[Название]&amp;Профильные_системы[цвет],0)),IF($D$13=$S$2,INDEX(Таблица11[ЭКО НДС],MATCH(J$24&amp;$B30,Профильные_системы[Название]&amp;Профильные_системы[цвет],0)),IF($D$13=$S$4,INDEX(Таблица11["0" НДС],MATCH(J$24&amp;$B30,Профильные_системы[Название]&amp;Профильные_системы[цвет],0)),0)))</f>
        <v>2473.2399999999998</v>
      </c>
      <c r="K30" s="54"/>
    </row>
    <row r="31" spans="1:17" ht="15.75" x14ac:dyDescent="0.25">
      <c r="A31" s="54"/>
      <c r="B31" s="321" t="s">
        <v>7</v>
      </c>
      <c r="C31" s="456">
        <f t="array" ref="C31">IF($D$13=$S$3,INDEX(Таблица11[ЭКО без НДС],MATCH(C$24&amp;$B31,Профильные_системы[Название]&amp;Профильные_системы[цвет],0)),IF($D$13=$S$2,INDEX(Таблица11[ЭКО НДС],MATCH(C$24&amp;$B31,Профильные_системы[Название]&amp;Профильные_системы[цвет],0)),IF($D$13=$S$4,INDEX(Таблица11["0" НДС],MATCH(C$24&amp;$B31,Профильные_системы[Название]&amp;Профильные_системы[цвет],0)),0)))</f>
        <v>2509.84</v>
      </c>
      <c r="D31" s="456">
        <f t="array" ref="D31">IF($D$13=$S$3,INDEX(Таблица11[ЭКО без НДС],MATCH(D$24&amp;$B31,Профильные_системы[Название]&amp;Профильные_системы[цвет],0)),IF($D$13=$S$2,INDEX(Таблица11[ЭКО НДС],MATCH(D$24&amp;$B31,Профильные_системы[Название]&amp;Профильные_системы[цвет],0)),IF($D$13=$S$4,INDEX(Таблица11["0" НДС],MATCH(D$24&amp;$B31,Профильные_системы[Название]&amp;Профильные_системы[цвет],0)),0)))</f>
        <v>1939.88</v>
      </c>
      <c r="E31" s="456">
        <f t="array" ref="E31">IF($D$13=$S$3,INDEX(Таблица11[ЭКО без НДС],MATCH(E$24&amp;$B31,Профильные_системы[Название]&amp;Профильные_системы[цвет],0)),IF($D$13=$S$2,INDEX(Таблица11[ЭКО НДС],MATCH(E$24&amp;$B31,Профильные_системы[Название]&amp;Профильные_системы[цвет],0)),IF($D$13=$S$4,INDEX(Таблица11["0" НДС],MATCH(E$24&amp;$B31,Профильные_системы[Название]&amp;Профильные_системы[цвет],0)),0)))</f>
        <v>1992.03</v>
      </c>
      <c r="F31" s="454"/>
      <c r="G31" s="456">
        <f t="array" ref="G31">IF($D$13=$S$3,INDEX(Таблица11[ЭКО без НДС],MATCH(G$24&amp;$B31,Профильные_системы[Название]&amp;Профильные_системы[цвет],0)),IF($D$13=$S$2,INDEX(Таблица11[ЭКО НДС],MATCH(G$24&amp;$B31,Профильные_системы[Название]&amp;Профильные_системы[цвет],0)),IF($D$13=$S$4,INDEX(Таблица11["0" НДС],MATCH(G$24&amp;$B31,Профильные_системы[Название]&amp;Профильные_системы[цвет],0)),0)))</f>
        <v>3151.59</v>
      </c>
      <c r="H31" s="456">
        <f t="array" ref="H31">IF($D$13=$S$3,INDEX(Таблица11[ЭКО без НДС],MATCH(H$24&amp;$B31,Профильные_системы[Название]&amp;Профильные_системы[цвет],0)),IF($D$13=$S$2,INDEX(Таблица11[ЭКО НДС],MATCH(H$24&amp;$B31,Профильные_системы[Название]&amp;Профильные_системы[цвет],0)),IF($D$13=$S$4,INDEX(Таблица11["0" НДС],MATCH(H$24&amp;$B31,Профильные_системы[Название]&amp;Профильные_системы[цвет],0)),0)))</f>
        <v>1453.73</v>
      </c>
      <c r="I31" s="456">
        <f t="array" ref="I31">IF($D$13=$S$3,INDEX(Таблица11[ЭКО без НДС],MATCH(I$24&amp;$B31,Профильные_системы[Название]&amp;Профильные_системы[цвет],0)),IF($D$13=$S$2,INDEX(Таблица11[ЭКО НДС],MATCH(I$24&amp;$B31,Профильные_системы[Название]&amp;Профильные_системы[цвет],0)),IF($D$13=$S$4,INDEX(Таблица11["0" НДС],MATCH(I$24&amp;$B31,Профильные_системы[Название]&amp;Профильные_системы[цвет],0)),0)))</f>
        <v>1320.56</v>
      </c>
      <c r="J31" s="456">
        <f t="array" ref="J31">IF($D$13=$S$3,INDEX(Таблица11[ЭКО без НДС],MATCH(J$24&amp;$B31,Профильные_системы[Название]&amp;Профильные_системы[цвет],0)),IF($D$13=$S$2,INDEX(Таблица11[ЭКО НДС],MATCH(J$24&amp;$B31,Профильные_системы[Название]&amp;Профильные_системы[цвет],0)),IF($D$13=$S$4,INDEX(Таблица11["0" НДС],MATCH(J$24&amp;$B31,Профильные_системы[Название]&amp;Профильные_системы[цвет],0)),0)))</f>
        <v>2459.16</v>
      </c>
      <c r="K31" s="54"/>
    </row>
    <row r="32" spans="1:17" ht="21" customHeight="1" x14ac:dyDescent="0.25">
      <c r="A32" s="54"/>
      <c r="B32" s="249"/>
      <c r="C32" s="249"/>
      <c r="D32" s="250" t="s">
        <v>233</v>
      </c>
      <c r="E32" s="250"/>
      <c r="F32" s="153"/>
      <c r="G32" s="153"/>
      <c r="H32" s="250"/>
      <c r="I32" s="250"/>
      <c r="J32" s="251"/>
      <c r="K32" s="54"/>
    </row>
    <row r="33" spans="1:11" ht="15.75" x14ac:dyDescent="0.25">
      <c r="A33" s="54"/>
      <c r="B33" s="316" t="s">
        <v>27</v>
      </c>
      <c r="C33" s="454"/>
      <c r="D33" s="455">
        <f t="array" ref="D33">IF($D$13=$S$3,INDEX(Таблица11[ЭКО без НДС],MATCH(D$24&amp;$B33,Профильные_системы[Название]&amp;Профильные_системы[цвет],0)),IF($D$13=$S$2,INDEX(Таблица11[ЭКО НДС],MATCH(D$24&amp;$B33,Профильные_системы[Название]&amp;Профильные_системы[цвет],0)),IF($D$13=$S$4,INDEX(Таблица11["0" НДС],MATCH(D$24&amp;$B33,Профильные_системы[Название]&amp;Профильные_системы[цвет],0)),0)))</f>
        <v>2052.12</v>
      </c>
      <c r="E33" s="454"/>
      <c r="F33" s="454"/>
      <c r="G33" s="455">
        <f t="array" ref="G33">IF($D$13=$S$3,INDEX(Таблица11[ЭКО без НДС],MATCH(G$24&amp;$B33,Профильные_системы[Название]&amp;Профильные_системы[цвет],0)),IF($D$13=$S$2,INDEX(Таблица11[ЭКО НДС],MATCH(G$24&amp;$B33,Профильные_системы[Название]&amp;Профильные_системы[цвет],0)),IF($D$13=$S$4,INDEX(Таблица11["0" НДС],MATCH(G$24&amp;$B33,Профильные_системы[Название]&amp;Профильные_системы[цвет],0)),0)))</f>
        <v>3943.62</v>
      </c>
      <c r="H33" s="455">
        <f t="array" ref="H33">IF($D$13=$S$3,INDEX(Таблица11[ЭКО без НДС],MATCH(H$24&amp;$B33,Профильные_системы[Название]&amp;Профильные_системы[цвет],0)),IF($D$13=$S$2,INDEX(Таблица11[ЭКО НДС],MATCH(H$24&amp;$B33,Профильные_системы[Название]&amp;Профильные_системы[цвет],0)),IF($D$13=$S$4,INDEX(Таблица11["0" НДС],MATCH(H$24&amp;$B33,Профильные_системы[Название]&amp;Профильные_системы[цвет],0)),0)))</f>
        <v>1618.08</v>
      </c>
      <c r="I33" s="455">
        <f t="array" ref="I33">IF($D$13=$S$3,INDEX(Таблица11[ЭКО без НДС],MATCH(I$24&amp;$B33,Профильные_системы[Название]&amp;Профильные_системы[цвет],0)),IF($D$13=$S$2,INDEX(Таблица11[ЭКО НДС],MATCH(I$24&amp;$B33,Профильные_системы[Название]&amp;Профильные_системы[цвет],0)),IF($D$13=$S$4,INDEX(Таблица11["0" НДС],MATCH(I$24&amp;$B33,Профильные_системы[Название]&amp;Профильные_системы[цвет],0)),0)))</f>
        <v>1146.69</v>
      </c>
      <c r="J33" s="455">
        <f t="array" ref="J33">IF($D$13=$S$3,INDEX(Таблица11[ЭКО без НДС],MATCH(J$24&amp;$B33,Профильные_системы[Название]&amp;Профильные_системы[цвет],0)),IF($D$13=$S$2,INDEX(Таблица11[ЭКО НДС],MATCH(J$24&amp;$B33,Профильные_системы[Название]&amp;Профильные_системы[цвет],0)),IF($D$13=$S$4,INDEX(Таблица11["0" НДС],MATCH(J$24&amp;$B33,Профильные_системы[Название]&amp;Профильные_системы[цвет],0)),0)))</f>
        <v>2243.59</v>
      </c>
      <c r="K33" s="54"/>
    </row>
    <row r="34" spans="1:11" ht="15.75" x14ac:dyDescent="0.25">
      <c r="A34" s="54"/>
      <c r="B34" s="55" t="s">
        <v>1086</v>
      </c>
      <c r="C34" s="27"/>
      <c r="D34" s="241">
        <f t="array" ref="D34">IF($D$13=$S$3,INDEX(Таблица11[ЭКО без НДС],MATCH(D$24&amp;$B34,Профильные_системы[Название]&amp;Профильные_системы[цвет],0)),IF($D$13=$S$2,INDEX(Таблица11[ЭКО НДС],MATCH(D$24&amp;$B34,Профильные_системы[Название]&amp;Профильные_системы[цвет],0)),IF($D$13=$S$4,INDEX(Таблица11["0" НДС],MATCH(D$24&amp;$B34,Профильные_системы[Название]&amp;Профильные_системы[цвет],0)),0)))</f>
        <v>2052.12</v>
      </c>
      <c r="E34" s="454"/>
      <c r="F34" s="454"/>
      <c r="G34" s="241">
        <f t="array" ref="G34">IF($D$13=$S$3,INDEX(Таблица11[ЭКО без НДС],MATCH(G$24&amp;$B34,Профильные_системы[Название]&amp;Профильные_системы[цвет],0)),IF($D$13=$S$2,INDEX(Таблица11[ЭКО НДС],MATCH(G$24&amp;$B34,Профильные_системы[Название]&amp;Профильные_системы[цвет],0)),IF($D$13=$S$4,INDEX(Таблица11["0" НДС],MATCH(G$24&amp;$B34,Профильные_системы[Название]&amp;Профильные_системы[цвет],0)),0)))</f>
        <v>3943.62</v>
      </c>
      <c r="H34" s="241">
        <f t="array" ref="H34">IF($D$13=$S$3,INDEX(Таблица11[ЭКО без НДС],MATCH(H$24&amp;$B34,Профильные_системы[Название]&amp;Профильные_системы[цвет],0)),IF($D$13=$S$2,INDEX(Таблица11[ЭКО НДС],MATCH(H$24&amp;$B34,Профильные_системы[Название]&amp;Профильные_системы[цвет],0)),IF($D$13=$S$4,INDEX(Таблица11["0" НДС],MATCH(H$24&amp;$B34,Профильные_системы[Название]&amp;Профильные_системы[цвет],0)),0)))</f>
        <v>1618.08</v>
      </c>
      <c r="I34" s="241">
        <f t="array" ref="I34">IF($D$13=$S$3,INDEX(Таблица11[ЭКО без НДС],MATCH(I$24&amp;$B34,Профильные_системы[Название]&amp;Профильные_системы[цвет],0)),IF($D$13=$S$2,INDEX(Таблица11[ЭКО НДС],MATCH(I$24&amp;$B34,Профильные_системы[Название]&amp;Профильные_системы[цвет],0)),IF($D$13=$S$4,INDEX(Таблица11["0" НДС],MATCH(I$24&amp;$B34,Профильные_системы[Название]&amp;Профильные_системы[цвет],0)),0)))</f>
        <v>1146.69</v>
      </c>
      <c r="J34" s="241">
        <f t="array" ref="J34">IF($D$13=$S$3,INDEX(Таблица11[ЭКО без НДС],MATCH(J$24&amp;$B34,Профильные_системы[Название]&amp;Профильные_системы[цвет],0)),IF($D$13=$S$2,INDEX(Таблица11[ЭКО НДС],MATCH(J$24&amp;$B34,Профильные_системы[Название]&amp;Профильные_системы[цвет],0)),IF($D$13=$S$4,INDEX(Таблица11["0" НДС],MATCH(J$24&amp;$B34,Профильные_системы[Название]&amp;Профильные_системы[цвет],0)),0)))</f>
        <v>2243.59</v>
      </c>
      <c r="K34" s="54"/>
    </row>
    <row r="35" spans="1:11" ht="15.75" x14ac:dyDescent="0.25">
      <c r="A35" s="54"/>
      <c r="B35" s="55" t="s">
        <v>25</v>
      </c>
      <c r="C35" s="27"/>
      <c r="D35" s="241">
        <f t="array" ref="D35">IF($D$13=$S$3,INDEX(Таблица11[ЭКО без НДС],MATCH(D$24&amp;$B35,Профильные_системы[Название]&amp;Профильные_системы[цвет],0)),IF($D$13=$S$2,INDEX(Таблица11[ЭКО НДС],MATCH(D$24&amp;$B35,Профильные_системы[Название]&amp;Профильные_системы[цвет],0)),IF($D$13=$S$4,INDEX(Таблица11["0" НДС],MATCH(D$24&amp;$B35,Профильные_системы[Название]&amp;Профильные_системы[цвет],0)),0)))</f>
        <v>2280.13</v>
      </c>
      <c r="E35" s="454"/>
      <c r="F35" s="454"/>
      <c r="G35" s="241">
        <f t="array" ref="G35">IF($D$13=$S$3,INDEX(Таблица11[ЭКО без НДС],MATCH(G$24&amp;$B35,Профильные_системы[Название]&amp;Профильные_системы[цвет],0)),IF($D$13=$S$2,INDEX(Таблица11[ЭКО НДС],MATCH(G$24&amp;$B35,Профильные_системы[Название]&amp;Профильные_системы[цвет],0)),IF($D$13=$S$4,INDEX(Таблица11["0" НДС],MATCH(G$24&amp;$B35,Профильные_системы[Название]&amp;Профильные_системы[цвет],0)),0)))</f>
        <v>4381.8</v>
      </c>
      <c r="H35" s="241">
        <f t="array" ref="H35">IF($D$13=$S$3,INDEX(Таблица11[ЭКО без НДС],MATCH(H$24&amp;$B35,Профильные_системы[Название]&amp;Профильные_системы[цвет],0)),IF($D$13=$S$2,INDEX(Таблица11[ЭКО НДС],MATCH(H$24&amp;$B35,Профильные_системы[Название]&amp;Профильные_системы[цвет],0)),IF($D$13=$S$4,INDEX(Таблица11["0" НДС],MATCH(H$24&amp;$B35,Профильные_системы[Название]&amp;Профильные_системы[цвет],0)),0)))</f>
        <v>1797.87</v>
      </c>
      <c r="I35" s="241">
        <f t="array" ref="I35">IF($D$13=$S$3,INDEX(Таблица11[ЭКО без НДС],MATCH(I$24&amp;$B35,Профильные_системы[Название]&amp;Профильные_системы[цвет],0)),IF($D$13=$S$2,INDEX(Таблица11[ЭКО НДС],MATCH(I$24&amp;$B35,Профильные_системы[Название]&amp;Профильные_системы[цвет],0)),IF($D$13=$S$4,INDEX(Таблица11["0" НДС],MATCH(I$24&amp;$B35,Профильные_системы[Название]&amp;Профильные_системы[цвет],0)),0)))</f>
        <v>1274.0999999999999</v>
      </c>
      <c r="J35" s="241">
        <f t="array" ref="J35">IF($D$13=$S$3,INDEX(Таблица11[ЭКО без НДС],MATCH(J$24&amp;$B35,Профильные_системы[Название]&amp;Профильные_системы[цвет],0)),IF($D$13=$S$2,INDEX(Таблица11[ЭКО НДС],MATCH(J$24&amp;$B35,Профильные_системы[Название]&amp;Профильные_системы[цвет],0)),IF($D$13=$S$4,INDEX(Таблица11["0" НДС],MATCH(J$24&amp;$B35,Профильные_системы[Название]&amp;Профильные_системы[цвет],0)),0)))</f>
        <v>2492.88</v>
      </c>
      <c r="K35" s="54"/>
    </row>
    <row r="36" spans="1:11" ht="15.75" x14ac:dyDescent="0.25">
      <c r="A36" s="54"/>
      <c r="B36" s="55" t="s">
        <v>38</v>
      </c>
      <c r="C36" s="27"/>
      <c r="D36" s="241">
        <f t="array" ref="D36">IF($D$13=$S$3,INDEX(Таблица11[ЭКО без НДС],MATCH(D$24&amp;$B36,Профильные_системы[Название]&amp;Профильные_системы[цвет],0)),IF($D$13=$S$2,INDEX(Таблица11[ЭКО НДС],MATCH(D$24&amp;$B36,Профильные_системы[Название]&amp;Профильные_системы[цвет],0)),IF($D$13=$S$4,INDEX(Таблица11["0" НДС],MATCH(D$24&amp;$B36,Профильные_системы[Название]&amp;Профильные_системы[цвет],0)),0)))</f>
        <v>2052.12</v>
      </c>
      <c r="E36" s="454"/>
      <c r="F36" s="454"/>
      <c r="G36" s="241">
        <f t="array" ref="G36">IF($D$13=$S$3,INDEX(Таблица11[ЭКО без НДС],MATCH(G$24&amp;$B36,Профильные_системы[Название]&amp;Профильные_системы[цвет],0)),IF($D$13=$S$2,INDEX(Таблица11[ЭКО НДС],MATCH(G$24&amp;$B36,Профильные_системы[Название]&amp;Профильные_системы[цвет],0)),IF($D$13=$S$4,INDEX(Таблица11["0" НДС],MATCH(G$24&amp;$B36,Профильные_системы[Название]&amp;Профильные_системы[цвет],0)),0)))</f>
        <v>3943.62</v>
      </c>
      <c r="H36" s="241">
        <f t="array" ref="H36">IF($D$13=$S$3,INDEX(Таблица11[ЭКО без НДС],MATCH(H$24&amp;$B36,Профильные_системы[Название]&amp;Профильные_системы[цвет],0)),IF($D$13=$S$2,INDEX(Таблица11[ЭКО НДС],MATCH(H$24&amp;$B36,Профильные_системы[Название]&amp;Профильные_системы[цвет],0)),IF($D$13=$S$4,INDEX(Таблица11["0" НДС],MATCH(H$24&amp;$B36,Профильные_системы[Название]&amp;Профильные_системы[цвет],0)),0)))</f>
        <v>1618.08</v>
      </c>
      <c r="I36" s="241">
        <f t="array" ref="I36">IF($D$13=$S$3,INDEX(Таблица11[ЭКО без НДС],MATCH(I$24&amp;$B36,Профильные_системы[Название]&amp;Профильные_системы[цвет],0)),IF($D$13=$S$2,INDEX(Таблица11[ЭКО НДС],MATCH(I$24&amp;$B36,Профильные_системы[Название]&amp;Профильные_системы[цвет],0)),IF($D$13=$S$4,INDEX(Таблица11["0" НДС],MATCH(I$24&amp;$B36,Профильные_системы[Название]&amp;Профильные_системы[цвет],0)),0)))</f>
        <v>1146.69</v>
      </c>
      <c r="J36" s="241">
        <f t="array" ref="J36">IF($D$13=$S$3,INDEX(Таблица11[ЭКО без НДС],MATCH(J$24&amp;$B36,Профильные_системы[Название]&amp;Профильные_системы[цвет],0)),IF($D$13=$S$2,INDEX(Таблица11[ЭКО НДС],MATCH(J$24&amp;$B36,Профильные_системы[Название]&amp;Профильные_системы[цвет],0)),IF($D$13=$S$4,INDEX(Таблица11["0" НДС],MATCH(J$24&amp;$B36,Профильные_системы[Название]&amp;Профильные_системы[цвет],0)),0)))</f>
        <v>2243.59</v>
      </c>
      <c r="K36" s="54"/>
    </row>
    <row r="37" spans="1:11" ht="15.75" x14ac:dyDescent="0.25">
      <c r="A37" s="54"/>
      <c r="B37" s="55" t="s">
        <v>1087</v>
      </c>
      <c r="C37" s="27"/>
      <c r="D37" s="241">
        <f t="array" ref="D37">IF($D$13=$S$3,INDEX(Таблица11[ЭКО без НДС],MATCH(D$24&amp;$B37,Профильные_системы[Название]&amp;Профильные_системы[цвет],0)),IF($D$13=$S$2,INDEX(Таблица11[ЭКО НДС],MATCH(D$24&amp;$B37,Профильные_системы[Название]&amp;Профильные_системы[цвет],0)),IF($D$13=$S$4,INDEX(Таблица11["0" НДС],MATCH(D$24&amp;$B37,Профильные_системы[Название]&amp;Профильные_системы[цвет],0)),0)))</f>
        <v>2052.12</v>
      </c>
      <c r="E37" s="454"/>
      <c r="F37" s="454"/>
      <c r="G37" s="241">
        <f t="array" ref="G37">IF($D$13=$S$3,INDEX(Таблица11[ЭКО без НДС],MATCH(G$24&amp;$B37,Профильные_системы[Название]&amp;Профильные_системы[цвет],0)),IF($D$13=$S$2,INDEX(Таблица11[ЭКО НДС],MATCH(G$24&amp;$B37,Профильные_системы[Название]&amp;Профильные_системы[цвет],0)),IF($D$13=$S$4,INDEX(Таблица11["0" НДС],MATCH(G$24&amp;$B37,Профильные_системы[Название]&amp;Профильные_системы[цвет],0)),0)))</f>
        <v>4381.8</v>
      </c>
      <c r="H37" s="241">
        <f t="array" ref="H37">IF($D$13=$S$3,INDEX(Таблица11[ЭКО без НДС],MATCH(H$24&amp;$B37,Профильные_системы[Название]&amp;Профильные_системы[цвет],0)),IF($D$13=$S$2,INDEX(Таблица11[ЭКО НДС],MATCH(H$24&amp;$B37,Профильные_системы[Название]&amp;Профильные_системы[цвет],0)),IF($D$13=$S$4,INDEX(Таблица11["0" НДС],MATCH(H$24&amp;$B37,Профильные_системы[Название]&amp;Профильные_системы[цвет],0)),0)))</f>
        <v>1618.08</v>
      </c>
      <c r="I37" s="241">
        <f t="array" ref="I37">IF($D$13=$S$3,INDEX(Таблица11[ЭКО без НДС],MATCH(I$24&amp;$B37,Профильные_системы[Название]&amp;Профильные_системы[цвет],0)),IF($D$13=$S$2,INDEX(Таблица11[ЭКО НДС],MATCH(I$24&amp;$B37,Профильные_системы[Название]&amp;Профильные_системы[цвет],0)),IF($D$13=$S$4,INDEX(Таблица11["0" НДС],MATCH(I$24&amp;$B37,Профильные_системы[Название]&amp;Профильные_системы[цвет],0)),0)))</f>
        <v>1146.69</v>
      </c>
      <c r="J37" s="241">
        <f t="array" ref="J37">IF($D$13=$S$3,INDEX(Таблица11[ЭКО без НДС],MATCH(J$24&amp;$B37,Профильные_системы[Название]&amp;Профильные_системы[цвет],0)),IF($D$13=$S$2,INDEX(Таблица11[ЭКО НДС],MATCH(J$24&amp;$B37,Профильные_системы[Название]&amp;Профильные_системы[цвет],0)),IF($D$13=$S$4,INDEX(Таблица11["0" НДС],MATCH(J$24&amp;$B37,Профильные_системы[Название]&amp;Профильные_системы[цвет],0)),0)))</f>
        <v>2243.59</v>
      </c>
      <c r="K37" s="54"/>
    </row>
    <row r="38" spans="1:11" ht="15.75" x14ac:dyDescent="0.25">
      <c r="A38" s="54"/>
      <c r="B38" s="55" t="s">
        <v>31</v>
      </c>
      <c r="C38" s="27"/>
      <c r="D38" s="241">
        <f t="array" ref="D38">IF($D$13=$S$3,INDEX(Таблица11[ЭКО без НДС],MATCH(D$24&amp;$B38,Профильные_системы[Название]&amp;Профильные_системы[цвет],0)),IF($D$13=$S$2,INDEX(Таблица11[ЭКО НДС],MATCH(D$24&amp;$B38,Профильные_системы[Название]&amp;Профильные_системы[цвет],0)),IF($D$13=$S$4,INDEX(Таблица11["0" НДС],MATCH(D$24&amp;$B38,Профильные_системы[Название]&amp;Профильные_системы[цвет],0)),0)))</f>
        <v>2052.12</v>
      </c>
      <c r="E38" s="454"/>
      <c r="F38" s="454"/>
      <c r="G38" s="241">
        <f t="array" ref="G38">IF($D$13=$S$3,INDEX(Таблица11[ЭКО без НДС],MATCH(G$24&amp;$B38,Профильные_системы[Название]&amp;Профильные_системы[цвет],0)),IF($D$13=$S$2,INDEX(Таблица11[ЭКО НДС],MATCH(G$24&amp;$B38,Профильные_системы[Название]&amp;Профильные_системы[цвет],0)),IF($D$13=$S$4,INDEX(Таблица11["0" НДС],MATCH(G$24&amp;$B38,Профильные_системы[Название]&amp;Профильные_системы[цвет],0)),0)))</f>
        <v>3943.62</v>
      </c>
      <c r="H38" s="241">
        <f t="array" ref="H38">IF($D$13=$S$3,INDEX(Таблица11[ЭКО без НДС],MATCH(H$24&amp;$B38,Профильные_системы[Название]&amp;Профильные_системы[цвет],0)),IF($D$13=$S$2,INDEX(Таблица11[ЭКО НДС],MATCH(H$24&amp;$B38,Профильные_системы[Название]&amp;Профильные_системы[цвет],0)),IF($D$13=$S$4,INDEX(Таблица11["0" НДС],MATCH(H$24&amp;$B38,Профильные_системы[Название]&amp;Профильные_системы[цвет],0)),0)))</f>
        <v>1618.08</v>
      </c>
      <c r="I38" s="241">
        <f t="array" ref="I38">IF($D$13=$S$3,INDEX(Таблица11[ЭКО без НДС],MATCH(I$24&amp;$B38,Профильные_системы[Название]&amp;Профильные_системы[цвет],0)),IF($D$13=$S$2,INDEX(Таблица11[ЭКО НДС],MATCH(I$24&amp;$B38,Профильные_системы[Название]&amp;Профильные_системы[цвет],0)),IF($D$13=$S$4,INDEX(Таблица11["0" НДС],MATCH(I$24&amp;$B38,Профильные_системы[Название]&amp;Профильные_системы[цвет],0)),0)))</f>
        <v>1146.69</v>
      </c>
      <c r="J38" s="241">
        <f t="array" ref="J38">IF($D$13=$S$3,INDEX(Таблица11[ЭКО без НДС],MATCH(J$24&amp;$B38,Профильные_системы[Название]&amp;Профильные_системы[цвет],0)),IF($D$13=$S$2,INDEX(Таблица11[ЭКО НДС],MATCH(J$24&amp;$B38,Профильные_системы[Название]&amp;Профильные_системы[цвет],0)),IF($D$13=$S$4,INDEX(Таблица11["0" НДС],MATCH(J$24&amp;$B38,Профильные_системы[Название]&amp;Профильные_системы[цвет],0)),0)))</f>
        <v>2243.59</v>
      </c>
      <c r="K38" s="54"/>
    </row>
    <row r="39" spans="1:11" ht="15.75" x14ac:dyDescent="0.25">
      <c r="A39" s="54"/>
      <c r="B39" s="321" t="s">
        <v>33</v>
      </c>
      <c r="C39" s="452"/>
      <c r="D39" s="453">
        <f t="array" ref="D39">IF($D$13=$S$3,INDEX(Таблица11[ЭКО без НДС],MATCH(D$24&amp;$B39,Профильные_системы[Название]&amp;Профильные_системы[цвет],0)),IF($D$13=$S$2,INDEX(Таблица11[ЭКО НДС],MATCH(D$24&amp;$B39,Профильные_системы[Название]&amp;Профильные_системы[цвет],0)),IF($D$13=$S$4,INDEX(Таблица11["0" НДС],MATCH(D$24&amp;$B39,Профильные_системы[Название]&amp;Профильные_системы[цвет],0)),0)))</f>
        <v>2052.12</v>
      </c>
      <c r="E39" s="454"/>
      <c r="F39" s="454"/>
      <c r="G39" s="453">
        <f t="array" ref="G39">IF($D$13=$S$3,INDEX(Таблица11[ЭКО без НДС],MATCH(G$24&amp;$B39,Профильные_системы[Название]&amp;Профильные_системы[цвет],0)),IF($D$13=$S$2,INDEX(Таблица11[ЭКО НДС],MATCH(G$24&amp;$B39,Профильные_системы[Название]&amp;Профильные_системы[цвет],0)),IF($D$13=$S$4,INDEX(Таблица11["0" НДС],MATCH(G$24&amp;$B39,Профильные_системы[Название]&amp;Профильные_системы[цвет],0)),0)))</f>
        <v>3943.62</v>
      </c>
      <c r="H39" s="453">
        <f t="array" ref="H39">IF($D$13=$S$3,INDEX(Таблица11[ЭКО без НДС],MATCH(H$24&amp;$B39,Профильные_системы[Название]&amp;Профильные_системы[цвет],0)),IF($D$13=$S$2,INDEX(Таблица11[ЭКО НДС],MATCH(H$24&amp;$B39,Профильные_системы[Название]&amp;Профильные_системы[цвет],0)),IF($D$13=$S$4,INDEX(Таблица11["0" НДС],MATCH(H$24&amp;$B39,Профильные_системы[Название]&amp;Профильные_системы[цвет],0)),0)))</f>
        <v>1618.08</v>
      </c>
      <c r="I39" s="453">
        <f t="array" ref="I39">IF($D$13=$S$3,INDEX(Таблица11[ЭКО без НДС],MATCH(I$24&amp;$B39,Профильные_системы[Название]&amp;Профильные_системы[цвет],0)),IF($D$13=$S$2,INDEX(Таблица11[ЭКО НДС],MATCH(I$24&amp;$B39,Профильные_системы[Название]&amp;Профильные_системы[цвет],0)),IF($D$13=$S$4,INDEX(Таблица11["0" НДС],MATCH(I$24&amp;$B39,Профильные_системы[Название]&amp;Профильные_системы[цвет],0)),0)))</f>
        <v>1146.69</v>
      </c>
      <c r="J39" s="453">
        <f t="array" ref="J39">IF($D$13=$S$3,INDEX(Таблица11[ЭКО без НДС],MATCH(J$24&amp;$B39,Профильные_системы[Название]&amp;Профильные_системы[цвет],0)),IF($D$13=$S$2,INDEX(Таблица11[ЭКО НДС],MATCH(J$24&amp;$B39,Профильные_системы[Название]&amp;Профильные_системы[цвет],0)),IF($D$13=$S$4,INDEX(Таблица11["0" НДС],MATCH(J$24&amp;$B39,Профильные_системы[Название]&amp;Профильные_системы[цвет],0)),0)))</f>
        <v>2243.59</v>
      </c>
      <c r="K39" s="54"/>
    </row>
    <row r="40" spans="1:11" ht="21" customHeight="1" x14ac:dyDescent="0.25">
      <c r="A40" s="54"/>
      <c r="B40" s="256"/>
      <c r="C40" s="256"/>
      <c r="D40" s="250" t="s">
        <v>1668</v>
      </c>
      <c r="E40" s="257"/>
      <c r="F40" s="153"/>
      <c r="G40" s="153"/>
      <c r="H40" s="257"/>
      <c r="I40" s="257"/>
      <c r="J40" s="258"/>
      <c r="K40" s="54"/>
    </row>
    <row r="41" spans="1:11" ht="15.75" x14ac:dyDescent="0.25">
      <c r="A41" s="54"/>
      <c r="B41" s="316" t="s">
        <v>1507</v>
      </c>
      <c r="C41" s="454"/>
      <c r="D41" s="455">
        <f t="array" ref="D41">IF($D$13=$S$3,INDEX(Таблица11[ЭКО без НДС],MATCH(D$24&amp;$B41,Профильные_системы[Название]&amp;Профильные_системы[цвет],0)),IF($D$13=$S$2,INDEX(Таблица11[ЭКО НДС],MATCH(D$24&amp;$B41,Профильные_системы[Название]&amp;Профильные_системы[цвет],0)),IF($D$13=$S$4,INDEX(Таблица11["0" НДС],MATCH(D$24&amp;$B41,Профильные_системы[Название]&amp;Профильные_системы[цвет],0)),0)))</f>
        <v>2280.13</v>
      </c>
      <c r="E41" s="454"/>
      <c r="F41" s="454"/>
      <c r="G41" s="455">
        <f t="array" ref="G41">IF($D$13=$S$3,INDEX(Таблица11[ЭКО без НДС],MATCH(G$24&amp;$B41,Профильные_системы[Название]&amp;Профильные_системы[цвет],0)),IF($D$13=$S$2,INDEX(Таблица11[ЭКО НДС],MATCH(G$24&amp;$B41,Профильные_системы[Название]&amp;Профильные_системы[цвет],0)),IF($D$13=$S$4,INDEX(Таблица11["0" НДС],MATCH(G$24&amp;$B41,Профильные_системы[Название]&amp;Профильные_системы[цвет],0)),0)))</f>
        <v>4381.8</v>
      </c>
      <c r="H41" s="455">
        <f t="array" ref="H41">IF($D$13=$S$3,INDEX(Таблица11[ЭКО без НДС],MATCH(H$24&amp;$B41,Профильные_системы[Название]&amp;Профильные_системы[цвет],0)),IF($D$13=$S$2,INDEX(Таблица11[ЭКО НДС],MATCH(H$24&amp;$B41,Профильные_системы[Название]&amp;Профильные_системы[цвет],0)),IF($D$13=$S$4,INDEX(Таблица11["0" НДС],MATCH(H$24&amp;$B41,Профильные_системы[Название]&amp;Профильные_системы[цвет],0)),0)))</f>
        <v>1797.87</v>
      </c>
      <c r="I41" s="455">
        <f t="array" ref="I41">IF($D$13=$S$3,INDEX(Таблица11[ЭКО без НДС],MATCH(I$24&amp;$B41,Профильные_системы[Название]&amp;Профильные_системы[цвет],0)),IF($D$13=$S$2,INDEX(Таблица11[ЭКО НДС],MATCH(I$24&amp;$B41,Профильные_системы[Название]&amp;Профильные_системы[цвет],0)),IF($D$13=$S$4,INDEX(Таблица11["0" НДС],MATCH(I$24&amp;$B41,Профильные_системы[Название]&amp;Профильные_системы[цвет],0)),0)))</f>
        <v>1274.0999999999999</v>
      </c>
      <c r="J41" s="455">
        <f t="array" ref="J41">IF($D$13=$S$3,INDEX(Таблица11[ЭКО без НДС],MATCH(J$24&amp;$B41,Профильные_системы[Название]&amp;Профильные_системы[цвет],0)),IF($D$13=$S$2,INDEX(Таблица11[ЭКО НДС],MATCH(J$24&amp;$B41,Профильные_системы[Название]&amp;Профильные_системы[цвет],0)),IF($D$13=$S$4,INDEX(Таблица11["0" НДС],MATCH(J$24&amp;$B41,Профильные_системы[Название]&amp;Профильные_системы[цвет],0)),0)))</f>
        <v>2492.88</v>
      </c>
      <c r="K41" s="54"/>
    </row>
    <row r="42" spans="1:11" ht="15.75" x14ac:dyDescent="0.25">
      <c r="A42" s="54"/>
      <c r="B42" s="55" t="s">
        <v>1508</v>
      </c>
      <c r="C42" s="27"/>
      <c r="D42" s="241">
        <f t="array" ref="D42">IF($D$13=$S$3,INDEX(Таблица11[ЭКО без НДС],MATCH(D$24&amp;$B42,Профильные_системы[Название]&amp;Профильные_системы[цвет],0)),IF($D$13=$S$2,INDEX(Таблица11[ЭКО НДС],MATCH(D$24&amp;$B42,Профильные_системы[Название]&amp;Профильные_системы[цвет],0)),IF($D$13=$S$4,INDEX(Таблица11["0" НДС],MATCH(D$24&amp;$B42,Профильные_системы[Название]&amp;Профильные_системы[цвет],0)),0)))</f>
        <v>2280.13</v>
      </c>
      <c r="E42" s="454"/>
      <c r="F42" s="454"/>
      <c r="G42" s="241">
        <f t="array" ref="G42">IF($D$13=$S$3,INDEX(Таблица11[ЭКО без НДС],MATCH(G$24&amp;$B42,Профильные_системы[Название]&amp;Профильные_системы[цвет],0)),IF($D$13=$S$2,INDEX(Таблица11[ЭКО НДС],MATCH(G$24&amp;$B42,Профильные_системы[Название]&amp;Профильные_системы[цвет],0)),IF($D$13=$S$4,INDEX(Таблица11["0" НДС],MATCH(G$24&amp;$B42,Профильные_системы[Название]&amp;Профильные_системы[цвет],0)),0)))</f>
        <v>4381.8</v>
      </c>
      <c r="H42" s="241">
        <f t="array" ref="H42">IF($D$13=$S$3,INDEX(Таблица11[ЭКО без НДС],MATCH(H$24&amp;$B42,Профильные_системы[Название]&amp;Профильные_системы[цвет],0)),IF($D$13=$S$2,INDEX(Таблица11[ЭКО НДС],MATCH(H$24&amp;$B42,Профильные_системы[Название]&amp;Профильные_системы[цвет],0)),IF($D$13=$S$4,INDEX(Таблица11["0" НДС],MATCH(H$24&amp;$B42,Профильные_системы[Название]&amp;Профильные_системы[цвет],0)),0)))</f>
        <v>1797.87</v>
      </c>
      <c r="I42" s="241">
        <f t="array" ref="I42">IF($D$13=$S$3,INDEX(Таблица11[ЭКО без НДС],MATCH(I$24&amp;$B42,Профильные_системы[Название]&amp;Профильные_системы[цвет],0)),IF($D$13=$S$2,INDEX(Таблица11[ЭКО НДС],MATCH(I$24&amp;$B42,Профильные_системы[Название]&amp;Профильные_системы[цвет],0)),IF($D$13=$S$4,INDEX(Таблица11["0" НДС],MATCH(I$24&amp;$B42,Профильные_системы[Название]&amp;Профильные_системы[цвет],0)),0)))</f>
        <v>1274.0999999999999</v>
      </c>
      <c r="J42" s="241">
        <f t="array" ref="J42">IF($D$13=$S$3,INDEX(Таблица11[ЭКО без НДС],MATCH(J$24&amp;$B42,Профильные_системы[Название]&amp;Профильные_системы[цвет],0)),IF($D$13=$S$2,INDEX(Таблица11[ЭКО НДС],MATCH(J$24&amp;$B42,Профильные_системы[Название]&amp;Профильные_системы[цвет],0)),IF($D$13=$S$4,INDEX(Таблица11["0" НДС],MATCH(J$24&amp;$B42,Профильные_системы[Название]&amp;Профильные_системы[цвет],0)),0)))</f>
        <v>2492.88</v>
      </c>
      <c r="K42" s="54"/>
    </row>
    <row r="43" spans="1:11" ht="15.75" x14ac:dyDescent="0.25">
      <c r="A43" s="54"/>
      <c r="B43" s="55" t="s">
        <v>1509</v>
      </c>
      <c r="C43" s="27"/>
      <c r="D43" s="241">
        <f t="array" ref="D43">IF($D$13=$S$3,INDEX(Таблица11[ЭКО без НДС],MATCH(D$24&amp;$B43,Профильные_системы[Название]&amp;Профильные_системы[цвет],0)),IF($D$13=$S$2,INDEX(Таблица11[ЭКО НДС],MATCH(D$24&amp;$B43,Профильные_системы[Название]&amp;Профильные_системы[цвет],0)),IF($D$13=$S$4,INDEX(Таблица11["0" НДС],MATCH(D$24&amp;$B43,Профильные_системы[Название]&amp;Профильные_системы[цвет],0)),0)))</f>
        <v>2280.13</v>
      </c>
      <c r="E43" s="454"/>
      <c r="F43" s="454"/>
      <c r="G43" s="241">
        <f t="array" ref="G43">IF($D$13=$S$3,INDEX(Таблица11[ЭКО без НДС],MATCH(G$24&amp;$B43,Профильные_системы[Название]&amp;Профильные_системы[цвет],0)),IF($D$13=$S$2,INDEX(Таблица11[ЭКО НДС],MATCH(G$24&amp;$B43,Профильные_системы[Название]&amp;Профильные_системы[цвет],0)),IF($D$13=$S$4,INDEX(Таблица11["0" НДС],MATCH(G$24&amp;$B43,Профильные_системы[Название]&amp;Профильные_системы[цвет],0)),0)))</f>
        <v>4381.8</v>
      </c>
      <c r="H43" s="241">
        <f t="array" ref="H43">IF($D$13=$S$3,INDEX(Таблица11[ЭКО без НДС],MATCH(H$24&amp;$B43,Профильные_системы[Название]&amp;Профильные_системы[цвет],0)),IF($D$13=$S$2,INDEX(Таблица11[ЭКО НДС],MATCH(H$24&amp;$B43,Профильные_системы[Название]&amp;Профильные_системы[цвет],0)),IF($D$13=$S$4,INDEX(Таблица11["0" НДС],MATCH(H$24&amp;$B43,Профильные_системы[Название]&amp;Профильные_системы[цвет],0)),0)))</f>
        <v>1797.87</v>
      </c>
      <c r="I43" s="241">
        <f t="array" ref="I43">IF($D$13=$S$3,INDEX(Таблица11[ЭКО без НДС],MATCH(I$24&amp;$B43,Профильные_системы[Название]&amp;Профильные_системы[цвет],0)),IF($D$13=$S$2,INDEX(Таблица11[ЭКО НДС],MATCH(I$24&amp;$B43,Профильные_системы[Название]&amp;Профильные_системы[цвет],0)),IF($D$13=$S$4,INDEX(Таблица11["0" НДС],MATCH(I$24&amp;$B43,Профильные_системы[Название]&amp;Профильные_системы[цвет],0)),0)))</f>
        <v>1274.0999999999999</v>
      </c>
      <c r="J43" s="241">
        <f t="array" ref="J43">IF($D$13=$S$3,INDEX(Таблица11[ЭКО без НДС],MATCH(J$24&amp;$B43,Профильные_системы[Название]&amp;Профильные_системы[цвет],0)),IF($D$13=$S$2,INDEX(Таблица11[ЭКО НДС],MATCH(J$24&amp;$B43,Профильные_системы[Название]&amp;Профильные_системы[цвет],0)),IF($D$13=$S$4,INDEX(Таблица11["0" НДС],MATCH(J$24&amp;$B43,Профильные_системы[Название]&amp;Профильные_системы[цвет],0)),0)))</f>
        <v>2492.88</v>
      </c>
      <c r="K43" s="54"/>
    </row>
    <row r="44" spans="1:11" ht="15.75" x14ac:dyDescent="0.25">
      <c r="A44" s="54"/>
      <c r="B44" s="55" t="s">
        <v>1510</v>
      </c>
      <c r="C44" s="27"/>
      <c r="D44" s="241">
        <f t="array" ref="D44">IF($D$13=$S$3,INDEX(Таблица11[ЭКО без НДС],MATCH(D$24&amp;$B44,Профильные_системы[Название]&amp;Профильные_системы[цвет],0)),IF($D$13=$S$2,INDEX(Таблица11[ЭКО НДС],MATCH(D$24&amp;$B44,Профильные_системы[Название]&amp;Профильные_системы[цвет],0)),IF($D$13=$S$4,INDEX(Таблица11["0" НДС],MATCH(D$24&amp;$B44,Профильные_системы[Название]&amp;Профильные_системы[цвет],0)),0)))</f>
        <v>2280.13</v>
      </c>
      <c r="E44" s="454"/>
      <c r="F44" s="454"/>
      <c r="G44" s="241">
        <f t="array" ref="G44">IF($D$13=$S$3,INDEX(Таблица11[ЭКО без НДС],MATCH(G$24&amp;$B44,Профильные_системы[Название]&amp;Профильные_системы[цвет],0)),IF($D$13=$S$2,INDEX(Таблица11[ЭКО НДС],MATCH(G$24&amp;$B44,Профильные_системы[Название]&amp;Профильные_системы[цвет],0)),IF($D$13=$S$4,INDEX(Таблица11["0" НДС],MATCH(G$24&amp;$B44,Профильные_системы[Название]&amp;Профильные_системы[цвет],0)),0)))</f>
        <v>4381.8</v>
      </c>
      <c r="H44" s="241">
        <f t="array" ref="H44">IF($D$13=$S$3,INDEX(Таблица11[ЭКО без НДС],MATCH(H$24&amp;$B44,Профильные_системы[Название]&amp;Профильные_системы[цвет],0)),IF($D$13=$S$2,INDEX(Таблица11[ЭКО НДС],MATCH(H$24&amp;$B44,Профильные_системы[Название]&amp;Профильные_системы[цвет],0)),IF($D$13=$S$4,INDEX(Таблица11["0" НДС],MATCH(H$24&amp;$B44,Профильные_системы[Название]&amp;Профильные_системы[цвет],0)),0)))</f>
        <v>1797.87</v>
      </c>
      <c r="I44" s="241">
        <f t="array" ref="I44">IF($D$13=$S$3,INDEX(Таблица11[ЭКО без НДС],MATCH(I$24&amp;$B44,Профильные_системы[Название]&amp;Профильные_системы[цвет],0)),IF($D$13=$S$2,INDEX(Таблица11[ЭКО НДС],MATCH(I$24&amp;$B44,Профильные_системы[Название]&amp;Профильные_системы[цвет],0)),IF($D$13=$S$4,INDEX(Таблица11["0" НДС],MATCH(I$24&amp;$B44,Профильные_системы[Название]&amp;Профильные_системы[цвет],0)),0)))</f>
        <v>1274.0999999999999</v>
      </c>
      <c r="J44" s="241">
        <f t="array" ref="J44">IF($D$13=$S$3,INDEX(Таблица11[ЭКО без НДС],MATCH(J$24&amp;$B44,Профильные_системы[Название]&amp;Профильные_системы[цвет],0)),IF($D$13=$S$2,INDEX(Таблица11[ЭКО НДС],MATCH(J$24&amp;$B44,Профильные_системы[Название]&amp;Профильные_системы[цвет],0)),IF($D$13=$S$4,INDEX(Таблица11["0" НДС],MATCH(J$24&amp;$B44,Профильные_системы[Название]&amp;Профильные_системы[цвет],0)),0)))</f>
        <v>2492.88</v>
      </c>
      <c r="K44" s="54"/>
    </row>
    <row r="45" spans="1:11" ht="15.75" x14ac:dyDescent="0.25">
      <c r="A45" s="54"/>
      <c r="B45" s="55" t="s">
        <v>1671</v>
      </c>
      <c r="C45" s="27"/>
      <c r="D45" s="241">
        <f t="array" ref="D45">IF($D$13=$S$3,INDEX(Таблица11[ЭКО без НДС],MATCH(D$24&amp;$B45,Профильные_системы[Название]&amp;Профильные_системы[цвет],0)),IF($D$13=$S$2,INDEX(Таблица11[ЭКО НДС],MATCH(D$24&amp;$B45,Профильные_системы[Название]&amp;Профильные_системы[цвет],0)),IF($D$13=$S$4,INDEX(Таблица11["0" НДС],MATCH(D$24&amp;$B45,Профильные_системы[Название]&amp;Профильные_системы[цвет],0)),0)))</f>
        <v>2280.13</v>
      </c>
      <c r="E45" s="454"/>
      <c r="F45" s="454"/>
      <c r="G45" s="241">
        <f t="array" ref="G45">IF($D$13=$S$3,INDEX(Таблица11[ЭКО без НДС],MATCH(G$24&amp;$B45,Профильные_системы[Название]&amp;Профильные_системы[цвет],0)),IF($D$13=$S$2,INDEX(Таблица11[ЭКО НДС],MATCH(G$24&amp;$B45,Профильные_системы[Название]&amp;Профильные_системы[цвет],0)),IF($D$13=$S$4,INDEX(Таблица11["0" НДС],MATCH(G$24&amp;$B45,Профильные_системы[Название]&amp;Профильные_системы[цвет],0)),0)))</f>
        <v>4381.8</v>
      </c>
      <c r="H45" s="241">
        <f t="array" ref="H45">IF($D$13=$S$3,INDEX(Таблица11[ЭКО без НДС],MATCH(H$24&amp;$B45,Профильные_системы[Название]&amp;Профильные_системы[цвет],0)),IF($D$13=$S$2,INDEX(Таблица11[ЭКО НДС],MATCH(H$24&amp;$B45,Профильные_системы[Название]&amp;Профильные_системы[цвет],0)),IF($D$13=$S$4,INDEX(Таблица11["0" НДС],MATCH(H$24&amp;$B45,Профильные_системы[Название]&amp;Профильные_системы[цвет],0)),0)))</f>
        <v>1797.87</v>
      </c>
      <c r="I45" s="241">
        <f t="array" ref="I45">IF($D$13=$S$3,INDEX(Таблица11[ЭКО без НДС],MATCH(I$24&amp;$B45,Профильные_системы[Название]&amp;Профильные_системы[цвет],0)),IF($D$13=$S$2,INDEX(Таблица11[ЭКО НДС],MATCH(I$24&amp;$B45,Профильные_системы[Название]&amp;Профильные_системы[цвет],0)),IF($D$13=$S$4,INDEX(Таблица11["0" НДС],MATCH(I$24&amp;$B45,Профильные_системы[Название]&amp;Профильные_системы[цвет],0)),0)))</f>
        <v>1274.0999999999999</v>
      </c>
      <c r="J45" s="241">
        <f t="array" ref="J45">IF($D$13=$S$3,INDEX(Таблица11[ЭКО без НДС],MATCH(J$24&amp;$B45,Профильные_системы[Название]&amp;Профильные_системы[цвет],0)),IF($D$13=$S$2,INDEX(Таблица11[ЭКО НДС],MATCH(J$24&amp;$B45,Профильные_системы[Название]&amp;Профильные_системы[цвет],0)),IF($D$13=$S$4,INDEX(Таблица11["0" НДС],MATCH(J$24&amp;$B45,Профильные_системы[Название]&amp;Профильные_системы[цвет],0)),0)))</f>
        <v>2492.88</v>
      </c>
      <c r="K45" s="54"/>
    </row>
    <row r="46" spans="1:11" ht="15.75" x14ac:dyDescent="0.25">
      <c r="A46" s="54"/>
      <c r="B46" s="321" t="s">
        <v>1672</v>
      </c>
      <c r="C46" s="452"/>
      <c r="D46" s="453">
        <f t="array" ref="D46">IF($D$13=$S$3,INDEX(Таблица11[ЭКО без НДС],MATCH(D$24&amp;$B46,Профильные_системы[Название]&amp;Профильные_системы[цвет],0)),IF($D$13=$S$2,INDEX(Таблица11[ЭКО НДС],MATCH(D$24&amp;$B46,Профильные_системы[Название]&amp;Профильные_системы[цвет],0)),IF($D$13=$S$4,INDEX(Таблица11["0" НДС],MATCH(D$24&amp;$B46,Профильные_системы[Название]&amp;Профильные_системы[цвет],0)),0)))</f>
        <v>2280.13</v>
      </c>
      <c r="E46" s="454"/>
      <c r="F46" s="454"/>
      <c r="G46" s="453">
        <f t="array" ref="G46">IF($D$13=$S$3,INDEX(Таблица11[ЭКО без НДС],MATCH(G$24&amp;$B46,Профильные_системы[Название]&amp;Профильные_системы[цвет],0)),IF($D$13=$S$2,INDEX(Таблица11[ЭКО НДС],MATCH(G$24&amp;$B46,Профильные_системы[Название]&amp;Профильные_системы[цвет],0)),IF($D$13=$S$4,INDEX(Таблица11["0" НДС],MATCH(G$24&amp;$B46,Профильные_системы[Название]&amp;Профильные_системы[цвет],0)),0)))</f>
        <v>4381.8</v>
      </c>
      <c r="H46" s="453">
        <f t="array" ref="H46">IF($D$13=$S$3,INDEX(Таблица11[ЭКО без НДС],MATCH(H$24&amp;$B46,Профильные_системы[Название]&amp;Профильные_системы[цвет],0)),IF($D$13=$S$2,INDEX(Таблица11[ЭКО НДС],MATCH(H$24&amp;$B46,Профильные_системы[Название]&amp;Профильные_системы[цвет],0)),IF($D$13=$S$4,INDEX(Таблица11["0" НДС],MATCH(H$24&amp;$B46,Профильные_системы[Название]&amp;Профильные_системы[цвет],0)),0)))</f>
        <v>1797.87</v>
      </c>
      <c r="I46" s="453">
        <f t="array" ref="I46">IF($D$13=$S$3,INDEX(Таблица11[ЭКО без НДС],MATCH(I$24&amp;$B46,Профильные_системы[Название]&amp;Профильные_системы[цвет],0)),IF($D$13=$S$2,INDEX(Таблица11[ЭКО НДС],MATCH(I$24&amp;$B46,Профильные_системы[Название]&amp;Профильные_системы[цвет],0)),IF($D$13=$S$4,INDEX(Таблица11["0" НДС],MATCH(I$24&amp;$B46,Профильные_системы[Название]&amp;Профильные_системы[цвет],0)),0)))</f>
        <v>1274.0999999999999</v>
      </c>
      <c r="J46" s="453">
        <f t="array" ref="J46">IF($D$13=$S$3,INDEX(Таблица11[ЭКО без НДС],MATCH(J$24&amp;$B46,Профильные_системы[Название]&amp;Профильные_системы[цвет],0)),IF($D$13=$S$2,INDEX(Таблица11[ЭКО НДС],MATCH(J$24&amp;$B46,Профильные_системы[Название]&amp;Профильные_системы[цвет],0)),IF($D$13=$S$4,INDEX(Таблица11["0" НДС],MATCH(J$24&amp;$B46,Профильные_системы[Название]&amp;Профильные_системы[цвет],0)),0)))</f>
        <v>2492.88</v>
      </c>
      <c r="K46" s="54"/>
    </row>
    <row r="47" spans="1:11" ht="21" customHeight="1" x14ac:dyDescent="0.25">
      <c r="A47" s="54"/>
      <c r="B47" s="256"/>
      <c r="C47" s="257"/>
      <c r="D47" s="257"/>
      <c r="E47" s="257"/>
      <c r="F47" s="153"/>
      <c r="G47" s="153"/>
      <c r="H47" s="257"/>
      <c r="I47" s="257"/>
      <c r="J47" s="258"/>
      <c r="K47" s="54"/>
    </row>
    <row r="48" spans="1:11" ht="15.75" hidden="1" x14ac:dyDescent="0.25">
      <c r="A48" s="54"/>
      <c r="B48" s="259"/>
      <c r="C48" s="259"/>
      <c r="D48" s="259"/>
      <c r="E48" s="259"/>
      <c r="F48" s="54"/>
      <c r="G48" s="54"/>
      <c r="H48" s="259"/>
      <c r="I48" s="259"/>
      <c r="J48" s="259"/>
      <c r="K48" s="54"/>
    </row>
    <row r="49" spans="1:17" ht="21" hidden="1" customHeight="1" x14ac:dyDescent="0.25">
      <c r="A49" s="54"/>
      <c r="B49" s="256"/>
      <c r="C49" s="250" t="s">
        <v>1652</v>
      </c>
      <c r="D49" s="257"/>
      <c r="E49" s="257"/>
      <c r="F49" s="257"/>
      <c r="G49" s="257"/>
      <c r="H49" s="257"/>
      <c r="I49" s="257"/>
      <c r="J49" s="258"/>
      <c r="K49" s="54"/>
    </row>
    <row r="50" spans="1:17" ht="15.75" hidden="1" x14ac:dyDescent="0.25">
      <c r="A50" s="54"/>
      <c r="B50" s="400" t="s">
        <v>1631</v>
      </c>
      <c r="C50" s="27"/>
      <c r="D50" s="265">
        <f t="array" ref="D50">IF($D$13=$S$3,INDEX(Таблица11[ЭКО без НДС],MATCH(D$24&amp;$B50,Профильные_системы[Название]&amp;Профильные_системы[цвет],0)),IF($D$13=$S$2,INDEX(Таблица11[ЭКО НДС],MATCH(D$24&amp;$B50,Профильные_системы[Название]&amp;Профильные_системы[цвет],0)),IF($D$13=$S$4,INDEX(Таблица11["0" НДС],MATCH(D$24&amp;$B50,Профильные_системы[Название]&amp;Профильные_системы[цвет],0)),0)))</f>
        <v>2280.13</v>
      </c>
      <c r="E50" s="454"/>
      <c r="F50" s="454"/>
      <c r="G50" s="265">
        <f t="array" ref="G50">IF($D$13=$S$3,INDEX(Таблица11[ЭКО без НДС],MATCH(G$24&amp;$B50,Профильные_системы[Название]&amp;Профильные_системы[цвет],0)),IF($D$13=$S$2,INDEX(Таблица11[ЭКО НДС],MATCH(G$24&amp;$B50,Профильные_системы[Название]&amp;Профильные_системы[цвет],0)),IF($D$13=$S$4,INDEX(Таблица11["0" НДС],MATCH(G$24&amp;$B50,Профильные_системы[Название]&amp;Профильные_системы[цвет],0)),0)))</f>
        <v>4381.8</v>
      </c>
      <c r="H50" s="454"/>
      <c r="I50" s="265">
        <f t="array" ref="I50">IF($D$13=$S$3,INDEX(Таблица11[ЭКО без НДС],MATCH(I$24&amp;$B50,Профильные_системы[Название]&amp;Профильные_системы[цвет],0)),IF($D$13=$S$2,INDEX(Таблица11[ЭКО НДС],MATCH(I$24&amp;$B50,Профильные_системы[Название]&amp;Профильные_системы[цвет],0)),IF($D$13=$S$4,INDEX(Таблица11["0" НДС],MATCH(I$24&amp;$B50,Профильные_системы[Название]&amp;Профильные_системы[цвет],0)),0)))</f>
        <v>1274.0999999999999</v>
      </c>
      <c r="J50" s="265">
        <f t="array" ref="J50">IF($D$13=$S$3,INDEX(Таблица11[ЭКО без НДС],MATCH(J$24&amp;$B50,Профильные_системы[Название]&amp;Профильные_системы[цвет],0)),IF($D$13=$S$2,INDEX(Таблица11[ЭКО НДС],MATCH(J$24&amp;$B50,Профильные_системы[Название]&amp;Профильные_системы[цвет],0)),IF($D$13=$S$4,INDEX(Таблица11["0" НДС],MATCH(J$24&amp;$B50,Профильные_системы[Название]&amp;Профильные_системы[цвет],0)),0)))</f>
        <v>2492.88</v>
      </c>
      <c r="K50" s="54"/>
    </row>
    <row r="51" spans="1:17" ht="15.75" hidden="1" x14ac:dyDescent="0.25">
      <c r="A51" s="54"/>
      <c r="B51" s="400" t="s">
        <v>1638</v>
      </c>
      <c r="C51" s="27"/>
      <c r="D51" s="265">
        <f t="array" ref="D51">IF($D$13=$S$3,INDEX(Таблица11[ЭКО без НДС],MATCH(D$24&amp;$B51,Профильные_системы[Название]&amp;Профильные_системы[цвет],0)),IF($D$13=$S$2,INDEX(Таблица11[ЭКО НДС],MATCH(D$24&amp;$B51,Профильные_системы[Название]&amp;Профильные_системы[цвет],0)),IF($D$13=$S$4,INDEX(Таблица11["0" НДС],MATCH(D$24&amp;$B51,Профильные_системы[Название]&amp;Профильные_системы[цвет],0)),0)))</f>
        <v>2280.13</v>
      </c>
      <c r="E51" s="454"/>
      <c r="F51" s="454"/>
      <c r="G51" s="265">
        <f t="array" ref="G51">IF($D$13=$S$3,INDEX(Таблица11[ЭКО без НДС],MATCH(G$24&amp;$B51,Профильные_системы[Название]&amp;Профильные_системы[цвет],0)),IF($D$13=$S$2,INDEX(Таблица11[ЭКО НДС],MATCH(G$24&amp;$B51,Профильные_системы[Название]&amp;Профильные_системы[цвет],0)),IF($D$13=$S$4,INDEX(Таблица11["0" НДС],MATCH(G$24&amp;$B51,Профильные_системы[Название]&amp;Профильные_системы[цвет],0)),0)))</f>
        <v>4381.78</v>
      </c>
      <c r="H51" s="454"/>
      <c r="I51" s="265">
        <f t="array" ref="I51">IF($D$13=$S$3,INDEX(Таблица11[ЭКО без НДС],MATCH(I$24&amp;$B51,Профильные_системы[Название]&amp;Профильные_системы[цвет],0)),IF($D$13=$S$2,INDEX(Таблица11[ЭКО НДС],MATCH(I$24&amp;$B51,Профильные_системы[Название]&amp;Профильные_системы[цвет],0)),IF($D$13=$S$4,INDEX(Таблица11["0" НДС],MATCH(I$24&amp;$B51,Профильные_системы[Название]&amp;Профильные_системы[цвет],0)),0)))</f>
        <v>1274.0999999999999</v>
      </c>
      <c r="J51" s="265">
        <f t="array" ref="J51">IF($D$13=$S$3,INDEX(Таблица11[ЭКО без НДС],MATCH(J$24&amp;$B51,Профильные_системы[Название]&amp;Профильные_системы[цвет],0)),IF($D$13=$S$2,INDEX(Таблица11[ЭКО НДС],MATCH(J$24&amp;$B51,Профильные_системы[Название]&amp;Профильные_системы[цвет],0)),IF($D$13=$S$4,INDEX(Таблица11["0" НДС],MATCH(J$24&amp;$B51,Профильные_системы[Название]&amp;Профильные_системы[цвет],0)),0)))</f>
        <v>2492.88</v>
      </c>
      <c r="K51" s="54"/>
    </row>
    <row r="52" spans="1:17" ht="15.75" hidden="1" x14ac:dyDescent="0.25">
      <c r="A52" s="54"/>
      <c r="B52" s="400" t="s">
        <v>1645</v>
      </c>
      <c r="C52" s="27"/>
      <c r="D52" s="265">
        <f t="array" ref="D52">IF($D$13=$S$3,INDEX(Таблица11[ЭКО без НДС],MATCH(D$24&amp;$B52,Профильные_системы[Название]&amp;Профильные_системы[цвет],0)),IF($D$13=$S$2,INDEX(Таблица11[ЭКО НДС],MATCH(D$24&amp;$B52,Профильные_системы[Название]&amp;Профильные_системы[цвет],0)),IF($D$13=$S$4,INDEX(Таблица11["0" НДС],MATCH(D$24&amp;$B52,Профильные_системы[Название]&amp;Профильные_системы[цвет],0)),0)))</f>
        <v>2280.13</v>
      </c>
      <c r="E52" s="454"/>
      <c r="F52" s="454"/>
      <c r="G52" s="265">
        <f t="array" ref="G52">IF($D$13=$S$3,INDEX(Таблица11[ЭКО без НДС],MATCH(G$24&amp;$B52,Профильные_системы[Название]&amp;Профильные_системы[цвет],0)),IF($D$13=$S$2,INDEX(Таблица11[ЭКО НДС],MATCH(G$24&amp;$B52,Профильные_системы[Название]&amp;Профильные_системы[цвет],0)),IF($D$13=$S$4,INDEX(Таблица11["0" НДС],MATCH(G$24&amp;$B52,Профильные_системы[Название]&amp;Профильные_системы[цвет],0)),0)))</f>
        <v>4381.78</v>
      </c>
      <c r="H52" s="454"/>
      <c r="I52" s="265">
        <f t="array" ref="I52">IF($D$13=$S$3,INDEX(Таблица11[ЭКО без НДС],MATCH(I$24&amp;$B52,Профильные_системы[Название]&amp;Профильные_системы[цвет],0)),IF($D$13=$S$2,INDEX(Таблица11[ЭКО НДС],MATCH(I$24&amp;$B52,Профильные_системы[Название]&amp;Профильные_системы[цвет],0)),IF($D$13=$S$4,INDEX(Таблица11["0" НДС],MATCH(I$24&amp;$B52,Профильные_системы[Название]&amp;Профильные_системы[цвет],0)),0)))</f>
        <v>1274.0999999999999</v>
      </c>
      <c r="J52" s="265">
        <f t="array" ref="J52">IF($D$13=$S$3,INDEX(Таблица11[ЭКО без НДС],MATCH(J$24&amp;$B52,Профильные_системы[Название]&amp;Профильные_системы[цвет],0)),IF($D$13=$S$2,INDEX(Таблица11[ЭКО НДС],MATCH(J$24&amp;$B52,Профильные_системы[Название]&amp;Профильные_системы[цвет],0)),IF($D$13=$S$4,INDEX(Таблица11["0" НДС],MATCH(J$24&amp;$B52,Профильные_системы[Название]&amp;Профильные_системы[цвет],0)),0)))</f>
        <v>2492.88</v>
      </c>
      <c r="K52" s="54"/>
    </row>
    <row r="53" spans="1:17" ht="21" hidden="1" customHeight="1" x14ac:dyDescent="0.25">
      <c r="A53" s="54"/>
      <c r="B53" s="256"/>
      <c r="C53" s="257"/>
      <c r="D53" s="257"/>
      <c r="E53" s="257"/>
      <c r="F53" s="257"/>
      <c r="G53" s="257"/>
      <c r="H53" s="257"/>
      <c r="I53" s="257"/>
      <c r="J53" s="258"/>
      <c r="K53" s="54"/>
    </row>
    <row r="54" spans="1:17" ht="15.75" x14ac:dyDescent="0.25">
      <c r="A54" s="54"/>
      <c r="B54" s="259"/>
      <c r="C54" s="259"/>
      <c r="D54" s="259"/>
      <c r="E54" s="259"/>
      <c r="F54" s="54"/>
      <c r="G54" s="54"/>
      <c r="H54" s="259"/>
      <c r="I54" s="259"/>
      <c r="J54" s="259"/>
      <c r="K54" s="54"/>
    </row>
    <row r="55" spans="1:17" ht="21" customHeight="1" x14ac:dyDescent="0.25">
      <c r="A55" s="54"/>
      <c r="B55" s="249"/>
      <c r="C55" s="249"/>
      <c r="D55" s="250" t="s">
        <v>234</v>
      </c>
      <c r="E55" s="250"/>
      <c r="F55" s="153"/>
      <c r="G55" s="153"/>
      <c r="H55" s="250"/>
      <c r="I55" s="250"/>
      <c r="J55" s="251"/>
      <c r="K55" s="54"/>
    </row>
    <row r="56" spans="1:17" s="260" customFormat="1" ht="45" x14ac:dyDescent="0.25">
      <c r="A56" s="252"/>
      <c r="B56" s="457" t="s">
        <v>153</v>
      </c>
      <c r="C56" s="457" t="s">
        <v>201</v>
      </c>
      <c r="D56" s="457" t="s">
        <v>214</v>
      </c>
      <c r="E56" s="457" t="s">
        <v>167</v>
      </c>
      <c r="F56" s="457" t="s">
        <v>227</v>
      </c>
      <c r="G56" s="457" t="s">
        <v>229</v>
      </c>
      <c r="H56" s="457" t="s">
        <v>169</v>
      </c>
      <c r="I56" s="457" t="s">
        <v>312</v>
      </c>
      <c r="J56" s="547"/>
      <c r="K56" s="252"/>
      <c r="O56" s="261"/>
      <c r="P56" s="261"/>
      <c r="Q56" s="261"/>
    </row>
    <row r="57" spans="1:17" s="15" customFormat="1" ht="90" customHeight="1" x14ac:dyDescent="0.25">
      <c r="A57" s="202"/>
      <c r="B57" s="458" t="s">
        <v>154</v>
      </c>
      <c r="C57" s="443" t="s">
        <v>236</v>
      </c>
      <c r="D57" s="443" t="s">
        <v>237</v>
      </c>
      <c r="E57" s="443" t="s">
        <v>235</v>
      </c>
      <c r="F57" s="462" t="s">
        <v>236</v>
      </c>
      <c r="G57" s="462" t="s">
        <v>236</v>
      </c>
      <c r="H57" s="443" t="s">
        <v>237</v>
      </c>
      <c r="I57" s="443" t="s">
        <v>431</v>
      </c>
      <c r="J57" s="548"/>
      <c r="K57" s="202"/>
      <c r="O57" s="244"/>
      <c r="P57" s="244"/>
      <c r="Q57" s="244"/>
    </row>
    <row r="58" spans="1:17" ht="21" customHeight="1" x14ac:dyDescent="0.25">
      <c r="A58" s="54"/>
      <c r="B58" s="249"/>
      <c r="C58" s="249"/>
      <c r="D58" s="250" t="s">
        <v>232</v>
      </c>
      <c r="E58" s="250"/>
      <c r="F58" s="153"/>
      <c r="G58" s="153"/>
      <c r="H58" s="250"/>
      <c r="I58" s="250"/>
      <c r="J58" s="251"/>
      <c r="K58" s="54"/>
    </row>
    <row r="59" spans="1:17" ht="15.75" x14ac:dyDescent="0.25">
      <c r="A59" s="54"/>
      <c r="B59" s="316" t="s">
        <v>3</v>
      </c>
      <c r="C59" s="459">
        <f t="array" ref="C59">IF($D$13=$S$3,INDEX(Таблица11[ЭКО без НДС],MATCH(C$56&amp;$B59,Профильные_системы[Название]&amp;Профильные_системы[цвет],0)),IF($D$13=$S$2,INDEX(Таблица11[ЭКО НДС],MATCH(C$56&amp;$B59,Профильные_системы[Название]&amp;Профильные_системы[цвет],0)),IF($D$13=$S$4,INDEX(Таблица11["0" НДС],MATCH(C$56&amp;$B59,Профильные_системы[Название]&amp;Профильные_системы[цвет],0)),0)))</f>
        <v>1191.33</v>
      </c>
      <c r="D59" s="459">
        <f t="array" ref="D59">IF($D$13=$S$3,INDEX(Таблица11[ЭКО без НДС],MATCH(D$56&amp;$B59,Профильные_системы[Название]&amp;Профильные_системы[цвет],0)),IF($D$13=$S$2,INDEX(Таблица11[ЭКО НДС],MATCH(D$56&amp;$B59,Профильные_системы[Название]&amp;Профильные_системы[цвет],0)),IF($D$13=$S$4,INDEX(Таблица11["0" НДС],MATCH(D$56&amp;$B59,Профильные_системы[Название]&amp;Профильные_системы[цвет],0)),0)))</f>
        <v>813.9</v>
      </c>
      <c r="E59" s="452"/>
      <c r="F59" s="452"/>
      <c r="G59" s="452"/>
      <c r="H59" s="452"/>
      <c r="I59" s="459">
        <f t="array" ref="I59">IF($D$13=$S$3,INDEX(Таблица11[ЭКО без НДС],MATCH(I$56,Профильные_системы[Название],0)),IF($D$13=$S$2,INDEX(Таблица11[ЭКО НДС],MATCH(I$56,Профильные_системы[Название],0)),IF($D$13=$S$4,INDEX(Таблица11["0" НДС],MATCH(I$56,Профильные_системы[Название],0)),0)))</f>
        <v>135.63</v>
      </c>
      <c r="J59" s="27"/>
      <c r="K59" s="54"/>
    </row>
    <row r="60" spans="1:17" ht="15.75" x14ac:dyDescent="0.25">
      <c r="A60" s="54"/>
      <c r="B60" s="55" t="s">
        <v>16</v>
      </c>
      <c r="C60" s="266">
        <f t="array" ref="C60">IF($D$13=$S$3,INDEX(Таблица11[ЭКО без НДС],MATCH(C$56&amp;$B60,Профильные_системы[Название]&amp;Профильные_системы[цвет],0)),IF($D$13=$S$2,INDEX(Таблица11[ЭКО НДС],MATCH(C$56&amp;$B60,Профильные_системы[Название]&amp;Профильные_системы[цвет],0)),IF($D$13=$S$4,INDEX(Таблица11["0" НДС],MATCH(C$56&amp;$B60,Профильные_системы[Название]&amp;Профильные_системы[цвет],0)),0)))</f>
        <v>1286.18</v>
      </c>
      <c r="D60" s="266">
        <f t="array" ref="D60">IF($D$13=$S$3,INDEX(Таблица11[ЭКО без НДС],MATCH(D$56&amp;$B60,Профильные_системы[Название]&amp;Профильные_системы[цвет],0)),IF($D$13=$S$2,INDEX(Таблица11[ЭКО НДС],MATCH(D$56&amp;$B60,Профильные_системы[Название]&amp;Профильные_системы[цвет],0)),IF($D$13=$S$4,INDEX(Таблица11["0" НДС],MATCH(D$56&amp;$B60,Профильные_системы[Название]&amp;Профильные_системы[цвет],0)),0)))</f>
        <v>881.34</v>
      </c>
      <c r="E60" s="452"/>
      <c r="F60" s="452"/>
      <c r="G60" s="452"/>
      <c r="H60" s="452"/>
      <c r="I60" s="452"/>
      <c r="J60" s="27"/>
      <c r="K60" s="54"/>
    </row>
    <row r="61" spans="1:17" ht="15.75" x14ac:dyDescent="0.25">
      <c r="A61" s="54"/>
      <c r="B61" s="55" t="s">
        <v>11</v>
      </c>
      <c r="C61" s="266">
        <f t="array" ref="C61">IF($D$13=$S$3,INDEX(Таблица11[ЭКО без НДС],MATCH(C$56&amp;$B61,Профильные_системы[Название]&amp;Профильные_системы[цвет],0)),IF($D$13=$S$2,INDEX(Таблица11[ЭКО НДС],MATCH(C$56&amp;$B61,Профильные_системы[Название]&amp;Профильные_системы[цвет],0)),IF($D$13=$S$4,INDEX(Таблица11["0" НДС],MATCH(C$56&amp;$B61,Профильные_системы[Название]&amp;Профильные_системы[цвет],0)),0)))</f>
        <v>1244.03</v>
      </c>
      <c r="D61" s="266">
        <f t="array" ref="D61">IF($D$13=$S$3,INDEX(Таблица11[ЭКО без НДС],MATCH(D$56&amp;$B61,Профильные_системы[Название]&amp;Профильные_системы[цвет],0)),IF($D$13=$S$2,INDEX(Таблица11[ЭКО НДС],MATCH(D$56&amp;$B61,Профильные_системы[Название]&amp;Профильные_системы[цвет],0)),IF($D$13=$S$4,INDEX(Таблица11["0" НДС],MATCH(D$56&amp;$B61,Профильные_системы[Название]&amp;Профильные_системы[цвет],0)),0)))</f>
        <v>860.24</v>
      </c>
      <c r="E61" s="452"/>
      <c r="F61" s="452"/>
      <c r="G61" s="452"/>
      <c r="H61" s="452"/>
      <c r="I61" s="452"/>
      <c r="J61" s="27"/>
      <c r="K61" s="54"/>
    </row>
    <row r="62" spans="1:17" ht="15.75" x14ac:dyDescent="0.25">
      <c r="A62" s="54"/>
      <c r="B62" s="55" t="s">
        <v>9</v>
      </c>
      <c r="C62" s="266">
        <f t="array" ref="C62">IF($D$13=$S$3,INDEX(Таблица11[ЭКО без НДС],MATCH(C$56&amp;$B62,Профильные_системы[Название]&amp;Профильные_системы[цвет],0)),IF($D$13=$S$2,INDEX(Таблица11[ЭКО НДС],MATCH(C$56&amp;$B62,Профильные_системы[Название]&amp;Профильные_системы[цвет],0)),IF($D$13=$S$4,INDEX(Таблица11["0" НДС],MATCH(C$56&amp;$B62,Профильные_системы[Название]&amp;Профильные_системы[цвет],0)),0)))</f>
        <v>1244.03</v>
      </c>
      <c r="D62" s="266">
        <f t="array" ref="D62">IF($D$13=$S$3,INDEX(Таблица11[ЭКО без НДС],MATCH(D$56&amp;$B62,Профильные_системы[Название]&amp;Профильные_системы[цвет],0)),IF($D$13=$S$2,INDEX(Таблица11[ЭКО НДС],MATCH(D$56&amp;$B62,Профильные_системы[Название]&amp;Профильные_системы[цвет],0)),IF($D$13=$S$4,INDEX(Таблица11["0" НДС],MATCH(D$56&amp;$B62,Профильные_системы[Название]&amp;Профильные_системы[цвет],0)),0)))</f>
        <v>860.24</v>
      </c>
      <c r="E62" s="452"/>
      <c r="F62" s="452"/>
      <c r="G62" s="452"/>
      <c r="H62" s="452"/>
      <c r="I62" s="452"/>
      <c r="J62" s="27"/>
      <c r="K62" s="54"/>
    </row>
    <row r="63" spans="1:17" ht="15.75" x14ac:dyDescent="0.25">
      <c r="A63" s="54"/>
      <c r="B63" s="321" t="s">
        <v>7</v>
      </c>
      <c r="C63" s="460">
        <f t="array" ref="C63">IF($D$13=$S$3,INDEX(Таблица11[ЭКО без НДС],MATCH(C$56&amp;$B63,Профильные_системы[Название]&amp;Профильные_системы[цвет],0)),IF($D$13=$S$2,INDEX(Таблица11[ЭКО НДС],MATCH(C$56&amp;$B63,Профильные_системы[Название]&amp;Профильные_системы[цвет],0)),IF($D$13=$S$4,INDEX(Таблица11["0" НДС],MATCH(C$56&amp;$B63,Профильные_системы[Название]&amp;Профильные_системы[цвет],0)),0)))</f>
        <v>1253.96</v>
      </c>
      <c r="D63" s="460">
        <f t="array" ref="D63">IF($D$13=$S$3,INDEX(Таблица11[ЭКО без НДС],MATCH(D$56&amp;$B63,Профильные_системы[Название]&amp;Профильные_системы[цвет],0)),IF($D$13=$S$2,INDEX(Таблица11[ЭКО НДС],MATCH(D$56&amp;$B63,Профильные_системы[Название]&amp;Профильные_системы[цвет],0)),IF($D$13=$S$4,INDEX(Таблица11["0" НДС],MATCH(D$56&amp;$B63,Профильные_системы[Название]&amp;Профильные_системы[цвет],0)),0)))</f>
        <v>854.49</v>
      </c>
      <c r="E63" s="452"/>
      <c r="F63" s="452"/>
      <c r="G63" s="452"/>
      <c r="H63" s="452"/>
      <c r="I63" s="452"/>
      <c r="J63" s="452"/>
      <c r="K63" s="54"/>
    </row>
    <row r="64" spans="1:17" ht="21" customHeight="1" x14ac:dyDescent="0.25">
      <c r="A64" s="54"/>
      <c r="B64" s="249"/>
      <c r="C64" s="249"/>
      <c r="D64" s="250" t="s">
        <v>233</v>
      </c>
      <c r="E64" s="250"/>
      <c r="F64" s="153"/>
      <c r="G64" s="153"/>
      <c r="H64" s="250"/>
      <c r="I64" s="250"/>
      <c r="J64" s="251"/>
      <c r="K64" s="54"/>
    </row>
    <row r="65" spans="1:11" ht="15.75" x14ac:dyDescent="0.25">
      <c r="A65" s="54"/>
      <c r="B65" s="316" t="s">
        <v>27</v>
      </c>
      <c r="C65" s="459">
        <f t="array" ref="C65">IF($D$13=$S$3,INDEX(Таблица11[ЭКО без НДС],MATCH(C$56&amp;$B65,Профильные_системы[Название]&amp;Профильные_системы[цвет],0)),IF($D$13=$S$2,INDEX(Таблица11[ЭКО НДС],MATCH(C$56&amp;$B65,Профильные_системы[Название]&amp;Профильные_системы[цвет],0)),IF($D$13=$S$4,INDEX(Таблица11["0" НДС],MATCH(C$56&amp;$B65,Профильные_системы[Название]&amp;Профильные_системы[цвет],0)),0)))</f>
        <v>1175.3900000000001</v>
      </c>
      <c r="D65" s="459">
        <f t="array" ref="D65">IF($D$13=$S$3,INDEX(Таблица11[ЭКО без НДС],MATCH(D$56&amp;$B65,Профильные_системы[Название]&amp;Профильные_системы[цвет],0)),IF($D$13=$S$2,INDEX(Таблица11[ЭКО НДС],MATCH(D$56&amp;$B65,Профильные_системы[Название]&amp;Профильные_системы[цвет],0)),IF($D$13=$S$4,INDEX(Таблица11["0" НДС],MATCH(D$56&amp;$B65,Профильные_системы[Название]&amp;Профильные_системы[цвет],0)),0)))</f>
        <v>890.17</v>
      </c>
      <c r="E65" s="454"/>
      <c r="F65" s="454"/>
      <c r="G65" s="454"/>
      <c r="H65" s="454"/>
      <c r="I65" s="454"/>
      <c r="J65" s="454"/>
      <c r="K65" s="54"/>
    </row>
    <row r="66" spans="1:11" ht="15.75" x14ac:dyDescent="0.25">
      <c r="A66" s="54"/>
      <c r="B66" s="55" t="s">
        <v>1086</v>
      </c>
      <c r="C66" s="266">
        <f t="array" ref="C66">IF($D$13=$S$3,INDEX(Таблица11[ЭКО без НДС],MATCH(C$56&amp;$B66,Профильные_системы[Название]&amp;Профильные_системы[цвет],0)),IF($D$13=$S$2,INDEX(Таблица11[ЭКО НДС],MATCH(C$56&amp;$B66,Профильные_системы[Название]&amp;Профильные_системы[цвет],0)),IF($D$13=$S$4,INDEX(Таблица11["0" НДС],MATCH(C$56&amp;$B66,Профильные_системы[Название]&amp;Профильные_системы[цвет],0)),0)))</f>
        <v>1175.3900000000001</v>
      </c>
      <c r="D66" s="266">
        <f t="array" ref="D66">IF($D$13=$S$3,INDEX(Таблица11[ЭКО без НДС],MATCH(D$56&amp;$B66,Профильные_системы[Название]&amp;Профильные_системы[цвет],0)),IF($D$13=$S$2,INDEX(Таблица11[ЭКО НДС],MATCH(D$56&amp;$B66,Профильные_системы[Название]&amp;Профильные_системы[цвет],0)),IF($D$13=$S$4,INDEX(Таблица11["0" НДС],MATCH(D$56&amp;$B66,Профильные_системы[Название]&amp;Профильные_системы[цвет],0)),0)))</f>
        <v>890.17</v>
      </c>
      <c r="E66" s="266">
        <f t="array" ref="E66">IF($D$13=$S$3,INDEX(Таблица11[ЭКО без НДС],MATCH(E$56&amp;$B66,Профильные_системы[Название]&amp;Профильные_системы[цвет],0)),IF($D$13=$S$2,INDEX(Таблица11[ЭКО НДС],MATCH(E$56&amp;$B66,Профильные_системы[Название]&amp;Профильные_системы[цвет],0)),IF($D$13=$S$4,INDEX(Таблица11["0" НДС],MATCH(E$56&amp;$B66,Профильные_системы[Название]&amp;Профильные_системы[цвет],0)),0)))</f>
        <v>3598.89</v>
      </c>
      <c r="F66" s="266">
        <f t="array" ref="F66">IF($D$13=$S$3,INDEX(Таблица11[ЭКО без НДС],MATCH(F$56&amp;$B66,Профильные_системы[Название]&amp;Профильные_системы[цвет],0)),IF($D$13=$S$2,INDEX(Таблица11[ЭКО НДС],MATCH(F$56&amp;$B66,Профильные_системы[Название]&amp;Профильные_системы[цвет],0)),IF($D$13=$S$4,INDEX(Таблица11["0" НДС],MATCH(F$56&amp;$B66,Профильные_системы[Название]&amp;Профильные_системы[цвет],0)),0)))</f>
        <v>2109.56</v>
      </c>
      <c r="G66" s="266">
        <f t="array" ref="G66">IF($D$13=$S$3,INDEX(Таблица11[ЭКО без НДС],MATCH(G$56&amp;$B66,Профильные_системы[Название]&amp;Профильные_системы[цвет],0)),IF($D$13=$S$2,INDEX(Таблица11[ЭКО НДС],MATCH(G$56&amp;$B66,Профильные_системы[Название]&amp;Профильные_системы[цвет],0)),IF($D$13=$S$4,INDEX(Таблица11["0" НДС],MATCH(G$56&amp;$B66,Профильные_системы[Название]&amp;Профильные_системы[цвет],0)),0)))</f>
        <v>2881.05</v>
      </c>
      <c r="H66" s="266">
        <f t="array" ref="H66">IF($D$13=$S$3,INDEX(Таблица11[ЭКО без НДС],MATCH(H$56&amp;$B66,Профильные_системы[Название]&amp;Профильные_системы[цвет],0)),IF($D$13=$S$2,INDEX(Таблица11[ЭКО НДС],MATCH(H$56&amp;$B66,Профильные_системы[Название]&amp;Профильные_системы[цвет],0)),IF($D$13=$S$4,INDEX(Таблица11["0" НДС],MATCH(H$56&amp;$B66,Профильные_системы[Название]&amp;Профильные_системы[цвет],0)),0)))</f>
        <v>1022.23</v>
      </c>
      <c r="I66" s="454"/>
      <c r="J66" s="454"/>
      <c r="K66" s="54"/>
    </row>
    <row r="67" spans="1:11" ht="15.75" x14ac:dyDescent="0.25">
      <c r="A67" s="54"/>
      <c r="B67" s="55" t="s">
        <v>25</v>
      </c>
      <c r="C67" s="266">
        <f t="array" ref="C67">IF($D$13=$S$3,INDEX(Таблица11[ЭКО без НДС],MATCH(C$56&amp;$B67,Профильные_системы[Название]&amp;Профильные_системы[цвет],0)),IF($D$13=$S$2,INDEX(Таблица11[ЭКО НДС],MATCH(C$56&amp;$B67,Профильные_системы[Название]&amp;Профильные_системы[цвет],0)),IF($D$13=$S$4,INDEX(Таблица11["0" НДС],MATCH(C$56&amp;$B67,Профильные_системы[Название]&amp;Профильные_системы[цвет],0)),0)))</f>
        <v>1305.99</v>
      </c>
      <c r="D67" s="266">
        <f t="array" ref="D67">IF($D$13=$S$3,INDEX(Таблица11[ЭКО без НДС],MATCH(D$56&amp;$B67,Профильные_системы[Название]&amp;Профильные_системы[цвет],0)),IF($D$13=$S$2,INDEX(Таблица11[ЭКО НДС],MATCH(D$56&amp;$B67,Профильные_системы[Название]&amp;Профильные_системы[цвет],0)),IF($D$13=$S$4,INDEX(Таблица11["0" НДС],MATCH(D$56&amp;$B67,Профильные_системы[Название]&amp;Профильные_системы[цвет],0)),0)))</f>
        <v>989.08</v>
      </c>
      <c r="E67" s="27"/>
      <c r="F67" s="27"/>
      <c r="G67" s="27"/>
      <c r="H67" s="27"/>
      <c r="I67" s="27"/>
      <c r="J67" s="27"/>
      <c r="K67" s="54"/>
    </row>
    <row r="68" spans="1:11" ht="15.75" x14ac:dyDescent="0.25">
      <c r="A68" s="54"/>
      <c r="B68" s="55" t="s">
        <v>38</v>
      </c>
      <c r="C68" s="266">
        <f t="array" ref="C68">IF($D$13=$S$3,INDEX(Таблица11[ЭКО без НДС],MATCH(C$56&amp;$B68,Профильные_системы[Название]&amp;Профильные_системы[цвет],0)),IF($D$13=$S$2,INDEX(Таблица11[ЭКО НДС],MATCH(C$56&amp;$B68,Профильные_системы[Название]&amp;Профильные_системы[цвет],0)),IF($D$13=$S$4,INDEX(Таблица11["0" НДС],MATCH(C$56&amp;$B68,Профильные_системы[Название]&amp;Профильные_системы[цвет],0)),0)))</f>
        <v>1175.3900000000001</v>
      </c>
      <c r="D68" s="266">
        <f t="array" ref="D68">IF($D$13=$S$3,INDEX(Таблица11[ЭКО без НДС],MATCH(D$56&amp;$B68,Профильные_системы[Название]&amp;Профильные_системы[цвет],0)),IF($D$13=$S$2,INDEX(Таблица11[ЭКО НДС],MATCH(D$56&amp;$B68,Профильные_системы[Название]&amp;Профильные_системы[цвет],0)),IF($D$13=$S$4,INDEX(Таблица11["0" НДС],MATCH(D$56&amp;$B68,Профильные_системы[Название]&amp;Профильные_системы[цвет],0)),0)))</f>
        <v>890.17</v>
      </c>
      <c r="E68" s="27"/>
      <c r="F68" s="27"/>
      <c r="G68" s="27"/>
      <c r="H68" s="27"/>
      <c r="I68" s="27"/>
      <c r="J68" s="27"/>
      <c r="K68" s="54"/>
    </row>
    <row r="69" spans="1:11" ht="15.75" x14ac:dyDescent="0.25">
      <c r="A69" s="54"/>
      <c r="B69" s="55" t="s">
        <v>1087</v>
      </c>
      <c r="C69" s="266">
        <f t="array" ref="C69">IF($D$13=$S$3,INDEX(Таблица11[ЭКО без НДС],MATCH(C$56&amp;$B69,Профильные_системы[Название]&amp;Профильные_системы[цвет],0)),IF($D$13=$S$2,INDEX(Таблица11[ЭКО НДС],MATCH(C$56&amp;$B69,Профильные_системы[Название]&amp;Профильные_системы[цвет],0)),IF($D$13=$S$4,INDEX(Таблица11["0" НДС],MATCH(C$56&amp;$B69,Профильные_системы[Название]&amp;Профильные_системы[цвет],0)),0)))</f>
        <v>1175.3900000000001</v>
      </c>
      <c r="D69" s="266">
        <f t="array" ref="D69">IF($D$13=$S$3,INDEX(Таблица11[ЭКО без НДС],MATCH(D$56&amp;$B69,Профильные_системы[Название]&amp;Профильные_системы[цвет],0)),IF($D$13=$S$2,INDEX(Таблица11[ЭКО НДС],MATCH(D$56&amp;$B69,Профильные_системы[Название]&amp;Профильные_системы[цвет],0)),IF($D$13=$S$4,INDEX(Таблица11["0" НДС],MATCH(D$56&amp;$B69,Профильные_системы[Название]&amp;Профильные_системы[цвет],0)),0)))</f>
        <v>890.17</v>
      </c>
      <c r="E69" s="27"/>
      <c r="F69" s="27"/>
      <c r="G69" s="27"/>
      <c r="H69" s="27"/>
      <c r="I69" s="27"/>
      <c r="J69" s="27"/>
      <c r="K69" s="54"/>
    </row>
    <row r="70" spans="1:11" ht="15.75" x14ac:dyDescent="0.25">
      <c r="A70" s="54"/>
      <c r="B70" s="55" t="s">
        <v>31</v>
      </c>
      <c r="C70" s="266">
        <f t="array" ref="C70">IF($D$13=$S$3,INDEX(Таблица11[ЭКО без НДС],MATCH(C$56&amp;$B70,Профильные_системы[Название]&amp;Профильные_системы[цвет],0)),IF($D$13=$S$2,INDEX(Таблица11[ЭКО НДС],MATCH(C$56&amp;$B70,Профильные_системы[Название]&amp;Профильные_системы[цвет],0)),IF($D$13=$S$4,INDEX(Таблица11["0" НДС],MATCH(C$56&amp;$B70,Профильные_системы[Название]&amp;Профильные_системы[цвет],0)),0)))</f>
        <v>1175.3900000000001</v>
      </c>
      <c r="D70" s="266">
        <f t="array" ref="D70">IF($D$13=$S$3,INDEX(Таблица11[ЭКО без НДС],MATCH(D$56&amp;$B70,Профильные_системы[Название]&amp;Профильные_системы[цвет],0)),IF($D$13=$S$2,INDEX(Таблица11[ЭКО НДС],MATCH(D$56&amp;$B70,Профильные_системы[Название]&amp;Профильные_системы[цвет],0)),IF($D$13=$S$4,INDEX(Таблица11["0" НДС],MATCH(D$56&amp;$B70,Профильные_системы[Название]&amp;Профильные_системы[цвет],0)),0)))</f>
        <v>890.17</v>
      </c>
      <c r="E70" s="28"/>
      <c r="F70" s="499"/>
      <c r="G70" s="442"/>
      <c r="H70" s="28"/>
      <c r="I70" s="28"/>
      <c r="J70" s="28"/>
      <c r="K70" s="54"/>
    </row>
    <row r="71" spans="1:11" ht="15.75" x14ac:dyDescent="0.25">
      <c r="A71" s="54"/>
      <c r="B71" s="321" t="s">
        <v>33</v>
      </c>
      <c r="C71" s="460">
        <f t="array" ref="C71">IF($D$13=$S$3,INDEX(Таблица11[ЭКО без НДС],MATCH(C$56&amp;$B71,Профильные_системы[Название]&amp;Профильные_системы[цвет],0)),IF($D$13=$S$2,INDEX(Таблица11[ЭКО НДС],MATCH(C$56&amp;$B71,Профильные_системы[Название]&amp;Профильные_системы[цвет],0)),IF($D$13=$S$4,INDEX(Таблица11["0" НДС],MATCH(C$56&amp;$B71,Профильные_системы[Название]&amp;Профильные_системы[цвет],0)),0)))</f>
        <v>1175.3900000000001</v>
      </c>
      <c r="D71" s="460">
        <f t="array" ref="D71">IF($D$13=$S$3,INDEX(Таблица11[ЭКО без НДС],MATCH(D$56&amp;$B71,Профильные_системы[Название]&amp;Профильные_системы[цвет],0)),IF($D$13=$S$2,INDEX(Таблица11[ЭКО НДС],MATCH(D$56&amp;$B71,Профильные_системы[Название]&amp;Профильные_системы[цвет],0)),IF($D$13=$S$4,INDEX(Таблица11["0" НДС],MATCH(D$56&amp;$B71,Профильные_системы[Название]&amp;Профильные_системы[цвет],0)),0)))</f>
        <v>890.17</v>
      </c>
      <c r="E71" s="461"/>
      <c r="F71" s="461"/>
      <c r="G71" s="461"/>
      <c r="H71" s="461"/>
      <c r="I71" s="461"/>
      <c r="J71" s="461"/>
      <c r="K71" s="54"/>
    </row>
    <row r="72" spans="1:11" ht="21" customHeight="1" x14ac:dyDescent="0.25">
      <c r="A72" s="54"/>
      <c r="B72" s="262"/>
      <c r="C72" s="262"/>
      <c r="D72" s="250" t="s">
        <v>1668</v>
      </c>
      <c r="E72" s="263"/>
      <c r="F72" s="153"/>
      <c r="G72" s="153"/>
      <c r="H72" s="263"/>
      <c r="I72" s="263"/>
      <c r="J72" s="264"/>
      <c r="K72" s="54"/>
    </row>
    <row r="73" spans="1:11" ht="15.75" x14ac:dyDescent="0.25">
      <c r="A73" s="54"/>
      <c r="B73" s="316" t="s">
        <v>1507</v>
      </c>
      <c r="C73" s="459">
        <f t="array" ref="C73">IF($D$13=$S$3,INDEX(Таблица11[ЭКО без НДС],MATCH(C$56&amp;$B73,Профильные_системы[Название]&amp;Профильные_системы[цвет],0)),IF($D$13=$S$2,INDEX(Таблица11[ЭКО НДС],MATCH(C$56&amp;$B73,Профильные_системы[Название]&amp;Профильные_системы[цвет],0)),IF($D$13=$S$4,INDEX(Таблица11["0" НДС],MATCH(C$56&amp;$B73,Профильные_системы[Название]&amp;Профильные_системы[цвет],0)),0)))</f>
        <v>1305.99</v>
      </c>
      <c r="D73" s="454"/>
      <c r="E73" s="454"/>
      <c r="F73" s="454"/>
      <c r="G73" s="454"/>
      <c r="H73" s="454"/>
      <c r="I73" s="454"/>
      <c r="J73" s="454"/>
      <c r="K73" s="54"/>
    </row>
    <row r="74" spans="1:11" ht="15.75" x14ac:dyDescent="0.25">
      <c r="A74" s="54"/>
      <c r="B74" s="55" t="s">
        <v>1508</v>
      </c>
      <c r="C74" s="266">
        <f t="array" ref="C74">IF($D$13=$S$3,INDEX(Таблица11[ЭКО без НДС],MATCH(C$56&amp;$B74,Профильные_системы[Название]&amp;Профильные_системы[цвет],0)),IF($D$13=$S$2,INDEX(Таблица11[ЭКО НДС],MATCH(C$56&amp;$B74,Профильные_системы[Название]&amp;Профильные_системы[цвет],0)),IF($D$13=$S$4,INDEX(Таблица11["0" НДС],MATCH(C$56&amp;$B74,Профильные_системы[Название]&amp;Профильные_системы[цвет],0)),0)))</f>
        <v>1305.99</v>
      </c>
      <c r="D74" s="27"/>
      <c r="E74" s="27"/>
      <c r="F74" s="27"/>
      <c r="G74" s="27"/>
      <c r="H74" s="27"/>
      <c r="I74" s="27"/>
      <c r="J74" s="27"/>
      <c r="K74" s="54"/>
    </row>
    <row r="75" spans="1:11" ht="15.75" x14ac:dyDescent="0.25">
      <c r="A75" s="54"/>
      <c r="B75" s="55" t="s">
        <v>1509</v>
      </c>
      <c r="C75" s="266">
        <f t="array" ref="C75">IF($D$13=$S$3,INDEX(Таблица11[ЭКО без НДС],MATCH(C$56&amp;$B75,Профильные_системы[Название]&amp;Профильные_системы[цвет],0)),IF($D$13=$S$2,INDEX(Таблица11[ЭКО НДС],MATCH(C$56&amp;$B75,Профильные_системы[Название]&amp;Профильные_системы[цвет],0)),IF($D$13=$S$4,INDEX(Таблица11["0" НДС],MATCH(C$56&amp;$B75,Профильные_системы[Название]&amp;Профильные_системы[цвет],0)),0)))</f>
        <v>1305.99</v>
      </c>
      <c r="D75" s="381"/>
      <c r="E75" s="381"/>
      <c r="F75" s="499"/>
      <c r="G75" s="442"/>
      <c r="H75" s="381"/>
      <c r="I75" s="381"/>
      <c r="J75" s="381"/>
      <c r="K75" s="54"/>
    </row>
    <row r="76" spans="1:11" ht="15.75" x14ac:dyDescent="0.25">
      <c r="A76" s="54"/>
      <c r="B76" s="55" t="s">
        <v>1510</v>
      </c>
      <c r="C76" s="266">
        <f t="array" ref="C76">IF($D$13=$S$3,INDEX(Таблица11[ЭКО без НДС],MATCH(C$56&amp;$B76,Профильные_системы[Название]&amp;Профильные_системы[цвет],0)),IF($D$13=$S$2,INDEX(Таблица11[ЭКО НДС],MATCH(C$56&amp;$B76,Профильные_системы[Название]&amp;Профильные_системы[цвет],0)),IF($D$13=$S$4,INDEX(Таблица11["0" НДС],MATCH(C$56&amp;$B76,Профильные_системы[Название]&amp;Профильные_системы[цвет],0)),0)))</f>
        <v>1305.99</v>
      </c>
      <c r="D76" s="381"/>
      <c r="E76" s="381"/>
      <c r="F76" s="499"/>
      <c r="G76" s="442"/>
      <c r="H76" s="381"/>
      <c r="I76" s="381"/>
      <c r="J76" s="381"/>
      <c r="K76" s="54"/>
    </row>
    <row r="77" spans="1:11" ht="15.75" x14ac:dyDescent="0.25">
      <c r="A77" s="54"/>
      <c r="B77" s="55" t="s">
        <v>1671</v>
      </c>
      <c r="C77" s="266">
        <f t="array" ref="C77">IF($D$13=$S$3,INDEX(Таблица11[ЭКО без НДС],MATCH(C$56&amp;$B77,Профильные_системы[Название]&amp;Профильные_системы[цвет],0)),IF($D$13=$S$2,INDEX(Таблица11[ЭКО НДС],MATCH(C$56&amp;$B77,Профильные_системы[Название]&amp;Профильные_системы[цвет],0)),IF($D$13=$S$4,INDEX(Таблица11["0" НДС],MATCH(C$56&amp;$B77,Профильные_системы[Название]&amp;Профильные_системы[цвет],0)),0)))</f>
        <v>1305.99</v>
      </c>
      <c r="D77" s="417"/>
      <c r="E77" s="417"/>
      <c r="F77" s="499"/>
      <c r="G77" s="442"/>
      <c r="H77" s="417"/>
      <c r="I77" s="417"/>
      <c r="J77" s="417"/>
      <c r="K77" s="54"/>
    </row>
    <row r="78" spans="1:11" ht="15.75" x14ac:dyDescent="0.25">
      <c r="A78" s="54"/>
      <c r="B78" s="321" t="s">
        <v>1672</v>
      </c>
      <c r="C78" s="460">
        <f t="array" ref="C78">IF($D$13=$S$3,INDEX(Таблица11[ЭКО без НДС],MATCH(C$56&amp;$B78,Профильные_системы[Название]&amp;Профильные_системы[цвет],0)),IF($D$13=$S$2,INDEX(Таблица11[ЭКО НДС],MATCH(C$56&amp;$B78,Профильные_системы[Название]&amp;Профильные_системы[цвет],0)),IF($D$13=$S$4,INDEX(Таблица11["0" НДС],MATCH(C$56&amp;$B78,Профильные_системы[Название]&amp;Профильные_системы[цвет],0)),0)))</f>
        <v>1305.99</v>
      </c>
      <c r="D78" s="461"/>
      <c r="E78" s="461"/>
      <c r="F78" s="461"/>
      <c r="G78" s="461"/>
      <c r="H78" s="461"/>
      <c r="I78" s="461"/>
      <c r="J78" s="461"/>
      <c r="K78" s="54"/>
    </row>
    <row r="79" spans="1:11" ht="21" customHeight="1" x14ac:dyDescent="0.25">
      <c r="A79" s="54"/>
      <c r="B79" s="262"/>
      <c r="C79" s="263"/>
      <c r="D79" s="263"/>
      <c r="E79" s="263"/>
      <c r="F79" s="153"/>
      <c r="G79" s="153"/>
      <c r="H79" s="263"/>
      <c r="I79" s="263"/>
      <c r="J79" s="264"/>
      <c r="K79" s="54"/>
    </row>
    <row r="80" spans="1:11" hidden="1" x14ac:dyDescent="0.25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</row>
    <row r="81" spans="1:11" ht="21" hidden="1" customHeight="1" x14ac:dyDescent="0.25">
      <c r="A81" s="54"/>
      <c r="B81" s="262"/>
      <c r="C81" s="250" t="s">
        <v>1652</v>
      </c>
      <c r="D81" s="263"/>
      <c r="E81" s="263"/>
      <c r="F81" s="263"/>
      <c r="G81" s="263"/>
      <c r="H81" s="263"/>
      <c r="I81" s="263"/>
      <c r="J81" s="264"/>
      <c r="K81" s="54"/>
    </row>
    <row r="82" spans="1:11" ht="15.75" hidden="1" x14ac:dyDescent="0.25">
      <c r="A82" s="54"/>
      <c r="B82" s="400" t="s">
        <v>1631</v>
      </c>
      <c r="C82" s="265">
        <f t="array" ref="C82">IF($D$13=$S$3,INDEX(Таблица11[ЭКО без НДС],MATCH(C$56&amp;$B82,Профильные_системы[Название]&amp;Профильные_системы[цвет],0)),IF($D$13=$S$2,INDEX(Таблица11[ЭКО НДС],MATCH(C$56&amp;$B82,Профильные_системы[Название]&amp;Профильные_системы[цвет],0)),0))</f>
        <v>1305.99</v>
      </c>
      <c r="D82" s="27"/>
      <c r="E82" s="265">
        <f t="array" ref="E82">IF($D$13=$S$3,INDEX(Таблица11[ЭКО без НДС],MATCH(E$56&amp;$B82,Профильные_системы[Название]&amp;Профильные_системы[цвет],0)),IF($D$13=$S$2,INDEX(Таблица11[ЭКО НДС],MATCH(E$56&amp;$B82,Профильные_системы[Название]&amp;Профильные_системы[цвет],0)),0))</f>
        <v>3998.77</v>
      </c>
      <c r="F82" s="27"/>
      <c r="G82" s="27"/>
      <c r="H82" s="27"/>
      <c r="I82" s="27"/>
      <c r="J82" s="27"/>
      <c r="K82" s="54"/>
    </row>
    <row r="83" spans="1:11" ht="15.75" hidden="1" x14ac:dyDescent="0.25">
      <c r="A83" s="54"/>
      <c r="B83" s="400" t="s">
        <v>1638</v>
      </c>
      <c r="C83" s="265">
        <f t="array" ref="C83">IF($D$13=$S$3,INDEX(Таблица11[ЭКО без НДС],MATCH(C$56&amp;$B83,Профильные_системы[Название]&amp;Профильные_системы[цвет],0)),IF($D$13=$S$2,INDEX(Таблица11[ЭКО НДС],MATCH(C$56&amp;$B83,Профильные_системы[Название]&amp;Профильные_системы[цвет],0)),0))</f>
        <v>1305.99</v>
      </c>
      <c r="D83" s="27"/>
      <c r="E83" s="265">
        <f t="array" ref="E83">IF($D$13=$S$3,INDEX(Таблица11[ЭКО без НДС],MATCH(E$56&amp;$B83,Профильные_системы[Название]&amp;Профильные_системы[цвет],0)),IF($D$13=$S$2,INDEX(Таблица11[ЭКО НДС],MATCH(E$56&amp;$B83,Профильные_системы[Название]&amp;Профильные_системы[цвет],0)),0))</f>
        <v>3998.77</v>
      </c>
      <c r="F83" s="27"/>
      <c r="G83" s="27"/>
      <c r="H83" s="27"/>
      <c r="I83" s="27"/>
      <c r="J83" s="27"/>
      <c r="K83" s="54"/>
    </row>
    <row r="84" spans="1:11" ht="15.75" hidden="1" x14ac:dyDescent="0.25">
      <c r="A84" s="54"/>
      <c r="B84" s="400" t="s">
        <v>1645</v>
      </c>
      <c r="C84" s="265">
        <f t="array" ref="C84">IF($D$13=$S$3,INDEX(Таблица11[ЭКО без НДС],MATCH(C$56&amp;$B84,Профильные_системы[Название]&amp;Профильные_системы[цвет],0)),IF($D$13=$S$2,INDEX(Таблица11[ЭКО НДС],MATCH(C$56&amp;$B84,Профильные_системы[Название]&amp;Профильные_системы[цвет],0)),0))</f>
        <v>1305.99</v>
      </c>
      <c r="D84" s="413"/>
      <c r="E84" s="265">
        <f t="array" ref="E84">IF($D$13=$S$3,INDEX(Таблица11[ЭКО без НДС],MATCH(E$56&amp;$B84,Профильные_системы[Название]&amp;Профильные_системы[цвет],0)),IF($D$13=$S$2,INDEX(Таблица11[ЭКО НДС],MATCH(E$56&amp;$B84,Профильные_системы[Название]&amp;Профильные_системы[цвет],0)),0))</f>
        <v>3998.77</v>
      </c>
      <c r="F84" s="499"/>
      <c r="G84" s="474"/>
      <c r="H84" s="413"/>
      <c r="I84" s="413"/>
      <c r="J84" s="413"/>
      <c r="K84" s="54"/>
    </row>
    <row r="85" spans="1:11" ht="21" hidden="1" customHeight="1" x14ac:dyDescent="0.25">
      <c r="A85" s="54"/>
      <c r="B85" s="262"/>
      <c r="C85" s="263"/>
      <c r="D85" s="263"/>
      <c r="E85" s="263"/>
      <c r="F85" s="263"/>
      <c r="G85" s="263"/>
      <c r="H85" s="263"/>
      <c r="I85" s="263"/>
      <c r="J85" s="264"/>
      <c r="K85" s="54"/>
    </row>
    <row r="86" spans="1:11" x14ac:dyDescent="0.25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</row>
    <row r="87" spans="1:11" ht="21" x14ac:dyDescent="0.25">
      <c r="A87" s="54"/>
      <c r="B87" s="664" t="s">
        <v>1358</v>
      </c>
      <c r="C87" s="664"/>
      <c r="D87" s="664"/>
      <c r="E87" s="664"/>
      <c r="F87" s="664"/>
      <c r="G87" s="664"/>
      <c r="H87" s="664"/>
      <c r="I87" s="664"/>
      <c r="J87" s="664"/>
      <c r="K87" s="54"/>
    </row>
    <row r="88" spans="1:11" x14ac:dyDescent="0.25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</row>
  </sheetData>
  <sheetProtection autoFilter="0"/>
  <mergeCells count="16">
    <mergeCell ref="D3:E3"/>
    <mergeCell ref="B87:J87"/>
    <mergeCell ref="H21:I21"/>
    <mergeCell ref="B19:C19"/>
    <mergeCell ref="I1:J1"/>
    <mergeCell ref="D15:E15"/>
    <mergeCell ref="D17:E17"/>
    <mergeCell ref="D19:E19"/>
    <mergeCell ref="B11:C11"/>
    <mergeCell ref="B13:C13"/>
    <mergeCell ref="D13:E13"/>
    <mergeCell ref="B4:C4"/>
    <mergeCell ref="D4:E4"/>
    <mergeCell ref="B17:C17"/>
    <mergeCell ref="B15:C15"/>
    <mergeCell ref="B3:C3"/>
  </mergeCells>
  <dataValidations count="2">
    <dataValidation type="list" allowBlank="1" showInputMessage="1" showErrorMessage="1" sqref="D4:E4">
      <formula1>INDIRECT($B$4)</formula1>
    </dataValidation>
    <dataValidation type="list" allowBlank="1" showInputMessage="1" showErrorMessage="1" sqref="D13:E13">
      <formula1>$S$2:$S$4</formula1>
    </dataValidation>
  </dataValidations>
  <printOptions horizontalCentered="1"/>
  <pageMargins left="0.23622047244094491" right="0.23622047244094491" top="0.35433070866141736" bottom="0.35433070866141736" header="0" footer="0"/>
  <pageSetup paperSize="9" scale="57" fitToHeight="0" orientation="landscape" r:id="rId1"/>
  <headerFooter>
    <oddHeader>&amp;A</oddHeader>
    <oddFooter>Страница  &amp;P из &amp;N</oddFooter>
  </headerFooter>
  <rowBreaks count="1" manualBreakCount="1">
    <brk id="54" max="10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цвет_ручек!$I$1:$L$1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9"/>
    <pageSetUpPr fitToPage="1"/>
  </sheetPr>
  <dimension ref="A1:Q78"/>
  <sheetViews>
    <sheetView showGridLines="0" showRowColHeaders="0" zoomScaleNormal="100" zoomScaleSheetLayoutView="100" workbookViewId="0">
      <selection activeCell="N12" sqref="N12"/>
    </sheetView>
  </sheetViews>
  <sheetFormatPr defaultColWidth="9" defaultRowHeight="12.75" x14ac:dyDescent="0.2"/>
  <cols>
    <col min="1" max="1" width="2.5703125" style="108" customWidth="1"/>
    <col min="2" max="2" width="17.7109375" style="108" customWidth="1"/>
    <col min="3" max="6" width="15.7109375" style="108" customWidth="1"/>
    <col min="7" max="7" width="23.140625" style="139" customWidth="1"/>
    <col min="8" max="8" width="32" style="139" customWidth="1"/>
    <col min="9" max="9" width="11.7109375" style="108" customWidth="1"/>
    <col min="10" max="10" width="8.28515625" style="108" customWidth="1"/>
    <col min="11" max="12" width="19.7109375" style="140" customWidth="1"/>
    <col min="13" max="13" width="3.28515625" style="108" customWidth="1"/>
    <col min="14" max="16" width="9" style="108"/>
    <col min="17" max="17" width="9" style="108" hidden="1" customWidth="1"/>
    <col min="18" max="16384" width="9" style="108"/>
  </cols>
  <sheetData>
    <row r="1" spans="1:17" s="60" customFormat="1" ht="15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338"/>
      <c r="N1" s="247"/>
      <c r="O1" s="247"/>
      <c r="Q1" s="60" t="s">
        <v>161</v>
      </c>
    </row>
    <row r="2" spans="1:17" s="60" customFormat="1" ht="15" customHeight="1" x14ac:dyDescent="0.25">
      <c r="A2" s="54"/>
      <c r="B2" s="670" t="s">
        <v>1653</v>
      </c>
      <c r="C2" s="671"/>
      <c r="D2" s="672"/>
      <c r="E2" s="670" t="s">
        <v>1654</v>
      </c>
      <c r="F2" s="672"/>
      <c r="G2" s="54"/>
      <c r="H2" s="54"/>
      <c r="I2" s="54"/>
      <c r="J2" s="687" t="str">
        <f>'Система "Стандарт"'!L2</f>
        <v>ред. 13.12.2023 цены от 22.08.2023 г.</v>
      </c>
      <c r="K2" s="687"/>
      <c r="L2" s="687"/>
      <c r="M2" s="338"/>
      <c r="N2" s="247"/>
      <c r="O2" s="247"/>
      <c r="Q2" s="60" t="s">
        <v>162</v>
      </c>
    </row>
    <row r="3" spans="1:17" s="60" customFormat="1" ht="15.75" customHeight="1" x14ac:dyDescent="0.25">
      <c r="A3" s="54"/>
      <c r="B3" s="696" t="s">
        <v>1360</v>
      </c>
      <c r="C3" s="696"/>
      <c r="D3" s="696"/>
      <c r="E3" s="696" t="s">
        <v>3</v>
      </c>
      <c r="F3" s="696"/>
      <c r="G3" s="54"/>
      <c r="H3" s="54"/>
      <c r="I3" s="54"/>
      <c r="J3" s="54"/>
      <c r="K3" s="54"/>
      <c r="L3" s="54"/>
      <c r="M3" s="338"/>
      <c r="N3" s="247"/>
      <c r="O3" s="247"/>
      <c r="Q3" s="60" t="s">
        <v>1727</v>
      </c>
    </row>
    <row r="4" spans="1:17" s="60" customFormat="1" ht="15.75" x14ac:dyDescent="0.25">
      <c r="A4" s="54"/>
      <c r="B4" s="697" t="s">
        <v>1341</v>
      </c>
      <c r="C4" s="697"/>
      <c r="D4" s="298">
        <v>1</v>
      </c>
      <c r="E4" s="241">
        <f t="array" ref="E4">IF($E$12=$Q$2,INDEX(Профильные_системы[РРЦ Без НДС],MATCH($Q5&amp;$E$3,Профильные_системы[Название]&amp;Профильные_системы[цвет],0)),IF($E$12=$Q$1,INDEX(Профильные_системы[РРЦ с НДС],MATCH($Q5&amp;$E$3,Профильные_системы[Название]&amp;Профильные_системы[цвет],0)),IF($E$12=$Q$3,INDEX(Профильные_системы[РРЦ Без НДС],MATCH($Q5&amp;$E$3,Профильные_системы[Название]&amp;Профильные_системы[цвет],0)),0)))*D4</f>
        <v>1075.4000000000001</v>
      </c>
      <c r="F4" s="241">
        <f t="shared" ref="F4:F9" si="0">E4-E4*$L$18</f>
        <v>1075.4000000000001</v>
      </c>
      <c r="G4" s="54"/>
      <c r="H4" s="54"/>
      <c r="I4" s="54"/>
      <c r="J4" s="54"/>
      <c r="K4" s="54"/>
      <c r="L4" s="285" t="s">
        <v>1336</v>
      </c>
      <c r="M4" s="338"/>
      <c r="N4" s="247"/>
      <c r="O4" s="247"/>
    </row>
    <row r="5" spans="1:17" s="60" customFormat="1" ht="15.75" x14ac:dyDescent="0.25">
      <c r="A5" s="54"/>
      <c r="B5" s="697" t="s">
        <v>1342</v>
      </c>
      <c r="C5" s="697"/>
      <c r="D5" s="299">
        <v>900</v>
      </c>
      <c r="E5" s="241">
        <f t="array" ref="E5">IF($E$12=$Q$2,INDEX(Профильные_системы[РРЦ Без НДС],MATCH($Q6&amp;$E$3,Профильные_системы[Название]&amp;Профильные_системы[цвет],0)),IF($E$12=$Q$1,INDEX(Профильные_системы[РРЦ с НДС],MATCH($Q6&amp;$E$3,Профильные_системы[Название]&amp;Профильные_системы[цвет],0)),IF($E$12=$Q$3,INDEX(Профильные_системы[РРЦ Без НДС],MATCH($Q6&amp;$E$3,Профильные_системы[Название]&amp;Профильные_системы[цвет],0)),0)))/5400*D5</f>
        <v>343.39333333333337</v>
      </c>
      <c r="F5" s="241">
        <f t="shared" si="0"/>
        <v>343.39333333333337</v>
      </c>
      <c r="G5" s="54"/>
      <c r="H5" s="54"/>
      <c r="I5" s="54"/>
      <c r="J5" s="54"/>
      <c r="K5" s="54"/>
      <c r="L5" s="285" t="s">
        <v>1337</v>
      </c>
      <c r="M5" s="338"/>
      <c r="N5" s="247"/>
      <c r="O5" s="247"/>
      <c r="Q5" s="60" t="str">
        <f>"Вертикальный профиль "&amp;B3</f>
        <v>Вертикальный профиль Contour BRAVO</v>
      </c>
    </row>
    <row r="6" spans="1:17" s="60" customFormat="1" ht="15.75" x14ac:dyDescent="0.25">
      <c r="A6" s="54"/>
      <c r="B6" s="697" t="s">
        <v>1343</v>
      </c>
      <c r="C6" s="697"/>
      <c r="D6" s="299">
        <v>900</v>
      </c>
      <c r="E6" s="241">
        <f t="array" ref="E6">IF($E$12=$Q$2,INDEX(Профильные_системы[РРЦ Без НДС],MATCH($Q7&amp;$E$3,Профильные_системы[Название]&amp;Профильные_системы[цвет],0)),IF($E$12=$Q$1,INDEX(Профильные_системы[РРЦ с НДС],MATCH($Q7&amp;$E$3,Профильные_системы[Название]&amp;Профильные_системы[цвет],0)),IF($E$12=$Q$3,INDEX(Профильные_системы[РРЦ Без НДС],MATCH($Q7&amp;$E$3,Профильные_системы[Название]&amp;Профильные_системы[цвет],0)),0)))/5400*D6</f>
        <v>144.60833333333332</v>
      </c>
      <c r="F6" s="241">
        <f t="shared" si="0"/>
        <v>144.60833333333332</v>
      </c>
      <c r="G6" s="54"/>
      <c r="H6" s="54"/>
      <c r="I6" s="54"/>
      <c r="J6" s="54"/>
      <c r="K6" s="54"/>
      <c r="L6" s="285" t="s">
        <v>1338</v>
      </c>
      <c r="M6" s="339"/>
      <c r="N6" s="247"/>
      <c r="O6" s="243"/>
      <c r="Q6" s="60" t="s">
        <v>1102</v>
      </c>
    </row>
    <row r="7" spans="1:17" s="60" customFormat="1" ht="15.75" x14ac:dyDescent="0.25">
      <c r="A7" s="54"/>
      <c r="B7" s="697" t="s">
        <v>124</v>
      </c>
      <c r="C7" s="697"/>
      <c r="D7" s="299">
        <v>900</v>
      </c>
      <c r="E7" s="241">
        <f t="array" ref="E7">IF($E$12=$Q$2,INDEX(Профильные_системы[РРЦ Без НДС],MATCH($Q8&amp;$E$3,Профильные_системы[Название]&amp;Профильные_системы[цвет],0)),IF($E$12=$Q$1,INDEX(Профильные_системы[РРЦ с НДС],MATCH($Q8&amp;$E$3,Профильные_системы[Название]&amp;Профильные_системы[цвет],0)),IF($E$12=$Q$3,INDEX(Профильные_системы[РРЦ Без НДС],MATCH($Q8&amp;$E$3,Профильные_системы[Название]&amp;Профильные_системы[цвет],0)),0)))/5400*D7</f>
        <v>126.48166666666665</v>
      </c>
      <c r="F7" s="241">
        <f t="shared" si="0"/>
        <v>126.48166666666665</v>
      </c>
      <c r="G7" s="54"/>
      <c r="H7" s="54"/>
      <c r="I7" s="54"/>
      <c r="J7" s="54"/>
      <c r="K7" s="54"/>
      <c r="L7" s="285" t="s">
        <v>1339</v>
      </c>
      <c r="M7" s="338"/>
      <c r="N7" s="247"/>
      <c r="O7" s="247"/>
      <c r="Q7" s="60" t="s">
        <v>1103</v>
      </c>
    </row>
    <row r="8" spans="1:17" s="60" customFormat="1" ht="15.75" x14ac:dyDescent="0.25">
      <c r="A8" s="54"/>
      <c r="B8" s="697" t="s">
        <v>126</v>
      </c>
      <c r="C8" s="697"/>
      <c r="D8" s="299">
        <v>900</v>
      </c>
      <c r="E8" s="241">
        <f t="array" ref="E8">IF($E$12=$Q$2,INDEX(Профильные_системы[РРЦ Без НДС],MATCH($Q9&amp;$E$3,Профильные_системы[Название]&amp;Профильные_системы[цвет],0)),IF($E$12=$Q$1,INDEX(Профильные_системы[РРЦ с НДС],MATCH($Q9&amp;$E$3,Профильные_системы[Название]&amp;Профильные_системы[цвет],0)),IF($E$12=$Q$3,INDEX(Профильные_системы[РРЦ Без НДС],MATCH($Q9&amp;$E$3,Профильные_системы[Название]&amp;Профильные_системы[цвет],0)),0)))/5400*D8</f>
        <v>210.39499999999998</v>
      </c>
      <c r="F8" s="241">
        <f t="shared" si="0"/>
        <v>210.39499999999998</v>
      </c>
      <c r="G8" s="54"/>
      <c r="H8" s="54"/>
      <c r="I8" s="54"/>
      <c r="J8" s="54"/>
      <c r="K8" s="54"/>
      <c r="L8" s="285" t="s">
        <v>1340</v>
      </c>
      <c r="M8" s="339"/>
      <c r="N8" s="247"/>
      <c r="O8" s="243"/>
      <c r="Q8" s="60" t="s">
        <v>1104</v>
      </c>
    </row>
    <row r="9" spans="1:17" s="60" customFormat="1" ht="15.75" x14ac:dyDescent="0.25">
      <c r="A9" s="54"/>
      <c r="B9" s="697" t="s">
        <v>1107</v>
      </c>
      <c r="C9" s="697"/>
      <c r="D9" s="300">
        <v>1</v>
      </c>
      <c r="E9" s="241">
        <f t="array" ref="E9">IF($E$12=$Q$2,INDEX(Профильные_системы[РРЦ Без НДС],MATCH($Q10,Профильные_системы[Название],0)),IF($E$12=$Q$1,INDEX(Профильные_системы[РРЦ с НДС],MATCH($Q10,Профильные_системы[Название],0)),IF($E$12=$Q$3,INDEX(Профильные_системы[РРЦ с НДС],MATCH($Q10,Профильные_системы[Название],0)),0)))*D9</f>
        <v>178.91</v>
      </c>
      <c r="F9" s="241">
        <f t="shared" si="0"/>
        <v>178.91</v>
      </c>
      <c r="G9" s="54"/>
      <c r="H9" s="54"/>
      <c r="I9" s="54"/>
      <c r="J9" s="54"/>
      <c r="K9" s="54"/>
      <c r="L9" s="54"/>
      <c r="M9" s="338"/>
      <c r="N9" s="247"/>
      <c r="O9" s="247"/>
      <c r="Q9" s="60" t="s">
        <v>1105</v>
      </c>
    </row>
    <row r="10" spans="1:17" s="60" customFormat="1" ht="18.75" x14ac:dyDescent="0.25">
      <c r="A10" s="54"/>
      <c r="B10" s="691" t="s">
        <v>1344</v>
      </c>
      <c r="C10" s="691"/>
      <c r="D10" s="691"/>
      <c r="E10" s="240">
        <f>SUM(E4:E9)</f>
        <v>2079.1883333333335</v>
      </c>
      <c r="F10" s="240">
        <f>SUM(F4:F9)</f>
        <v>2079.1883333333335</v>
      </c>
      <c r="G10" s="54"/>
      <c r="H10" s="54"/>
      <c r="I10" s="54"/>
      <c r="J10" s="54"/>
      <c r="K10" s="54"/>
      <c r="L10" s="54"/>
      <c r="M10" s="339"/>
      <c r="N10" s="247"/>
      <c r="O10" s="244"/>
      <c r="Q10" s="60" t="s">
        <v>1107</v>
      </c>
    </row>
    <row r="11" spans="1:17" s="60" customFormat="1" ht="15" x14ac:dyDescent="0.25">
      <c r="A11" s="54"/>
      <c r="B11" s="202"/>
      <c r="C11" s="202"/>
      <c r="D11" s="54"/>
      <c r="E11" s="54"/>
      <c r="F11" s="54"/>
      <c r="G11" s="202"/>
      <c r="H11" s="202"/>
      <c r="I11" s="54"/>
      <c r="J11" s="54"/>
      <c r="K11" s="54"/>
      <c r="L11" s="54"/>
      <c r="M11" s="338"/>
      <c r="N11" s="247"/>
      <c r="O11" s="247"/>
    </row>
    <row r="12" spans="1:17" s="60" customFormat="1" ht="21" customHeight="1" x14ac:dyDescent="0.25">
      <c r="A12" s="54"/>
      <c r="B12" s="691" t="str">
        <f>IF(E12=Q1,"тип цен с НДС",IF(E12=Q2,"тип цен без НДС","тип цен с 0 НДС"))</f>
        <v>тип цен без НДС</v>
      </c>
      <c r="C12" s="691"/>
      <c r="D12" s="691"/>
      <c r="E12" s="691" t="str">
        <f>'Система "Стандарт"'!$D$12</f>
        <v>Без НДС</v>
      </c>
      <c r="F12" s="691"/>
      <c r="G12" s="54"/>
      <c r="H12" s="54"/>
      <c r="I12" s="54"/>
      <c r="J12" s="54"/>
      <c r="K12" s="54"/>
      <c r="L12" s="54"/>
      <c r="M12" s="338"/>
      <c r="N12" s="247"/>
      <c r="O12" s="247"/>
    </row>
    <row r="13" spans="1:17" s="60" customFormat="1" ht="15.75" customHeight="1" x14ac:dyDescent="0.25">
      <c r="A13" s="54"/>
      <c r="B13" s="245"/>
      <c r="C13" s="245"/>
      <c r="D13" s="246"/>
      <c r="E13" s="246"/>
      <c r="F13" s="54"/>
      <c r="G13" s="54"/>
      <c r="H13" s="54"/>
      <c r="I13" s="54"/>
      <c r="J13" s="54"/>
      <c r="K13" s="54"/>
      <c r="L13" s="54"/>
      <c r="M13" s="338"/>
      <c r="N13" s="247"/>
      <c r="O13" s="247"/>
    </row>
    <row r="14" spans="1:17" s="60" customFormat="1" ht="15.75" customHeight="1" x14ac:dyDescent="0.25">
      <c r="A14" s="54"/>
      <c r="B14" s="694" t="s">
        <v>158</v>
      </c>
      <c r="C14" s="695"/>
      <c r="D14" s="729"/>
      <c r="E14" s="729"/>
      <c r="F14" s="729"/>
      <c r="G14" s="54"/>
      <c r="H14" s="54"/>
      <c r="I14" s="54"/>
      <c r="J14" s="54"/>
      <c r="K14" s="54"/>
      <c r="L14" s="54"/>
      <c r="M14" s="338"/>
      <c r="N14" s="247"/>
      <c r="O14" s="247"/>
    </row>
    <row r="15" spans="1:17" s="60" customFormat="1" ht="15.75" customHeight="1" x14ac:dyDescent="0.25">
      <c r="A15" s="54"/>
      <c r="B15" s="70"/>
      <c r="C15" s="70"/>
      <c r="D15" s="54"/>
      <c r="E15" s="246"/>
      <c r="F15" s="54"/>
      <c r="G15" s="54"/>
      <c r="H15" s="54"/>
      <c r="I15" s="54"/>
      <c r="J15" s="54"/>
      <c r="K15" s="54"/>
      <c r="L15" s="54"/>
      <c r="M15" s="338"/>
      <c r="N15" s="247"/>
      <c r="O15" s="247"/>
    </row>
    <row r="16" spans="1:17" s="60" customFormat="1" ht="15.75" customHeight="1" x14ac:dyDescent="0.25">
      <c r="A16" s="54"/>
      <c r="B16" s="694" t="s">
        <v>159</v>
      </c>
      <c r="C16" s="695"/>
      <c r="D16" s="728"/>
      <c r="E16" s="728"/>
      <c r="F16" s="728"/>
      <c r="G16" s="54"/>
      <c r="H16" s="54"/>
      <c r="I16" s="54"/>
      <c r="J16" s="54"/>
      <c r="K16" s="54"/>
      <c r="L16" s="54"/>
      <c r="M16" s="338"/>
      <c r="N16" s="247"/>
      <c r="O16" s="247"/>
    </row>
    <row r="17" spans="1:15" s="60" customFormat="1" ht="15.75" customHeight="1" x14ac:dyDescent="0.25">
      <c r="A17" s="54"/>
      <c r="B17" s="70"/>
      <c r="C17" s="70"/>
      <c r="D17" s="54"/>
      <c r="E17" s="246"/>
      <c r="F17" s="54"/>
      <c r="G17" s="54"/>
      <c r="H17" s="54"/>
      <c r="I17" s="54"/>
      <c r="J17" s="54"/>
      <c r="K17" s="54"/>
      <c r="L17" s="54"/>
      <c r="M17" s="338"/>
      <c r="N17" s="247"/>
      <c r="O17" s="247"/>
    </row>
    <row r="18" spans="1:15" s="60" customFormat="1" ht="21" customHeight="1" x14ac:dyDescent="0.25">
      <c r="A18" s="54"/>
      <c r="B18" s="296"/>
      <c r="C18" s="296"/>
      <c r="D18" s="235"/>
      <c r="E18" s="276"/>
      <c r="F18" s="54"/>
      <c r="G18" s="54"/>
      <c r="H18" s="670" t="s">
        <v>1327</v>
      </c>
      <c r="I18" s="671"/>
      <c r="J18" s="671"/>
      <c r="K18" s="672"/>
      <c r="L18" s="366">
        <f>'Система "Стандарт"'!$N$12</f>
        <v>0</v>
      </c>
      <c r="M18" s="338"/>
      <c r="N18" s="247"/>
      <c r="O18" s="247"/>
    </row>
    <row r="19" spans="1:15" s="60" customFormat="1" ht="15" x14ac:dyDescent="0.25">
      <c r="A19" s="54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338"/>
      <c r="N19" s="247"/>
      <c r="O19" s="247"/>
    </row>
    <row r="20" spans="1:15" ht="24.95" customHeight="1" x14ac:dyDescent="0.2">
      <c r="A20" s="105"/>
      <c r="B20" s="719" t="s">
        <v>1097</v>
      </c>
      <c r="C20" s="720"/>
      <c r="D20" s="720"/>
      <c r="E20" s="720"/>
      <c r="F20" s="720"/>
      <c r="G20" s="720"/>
      <c r="H20" s="720"/>
      <c r="I20" s="720"/>
      <c r="J20" s="720"/>
      <c r="K20" s="720"/>
      <c r="L20" s="721"/>
      <c r="M20" s="105"/>
    </row>
    <row r="21" spans="1:15" ht="28.5" customHeight="1" x14ac:dyDescent="0.2">
      <c r="A21" s="105"/>
      <c r="B21" s="722"/>
      <c r="C21" s="723"/>
      <c r="D21" s="724" t="s">
        <v>358</v>
      </c>
      <c r="E21" s="724"/>
      <c r="F21" s="725"/>
      <c r="G21" s="110" t="s">
        <v>359</v>
      </c>
      <c r="H21" s="110" t="s">
        <v>1</v>
      </c>
      <c r="I21" s="343" t="s">
        <v>401</v>
      </c>
      <c r="J21" s="342" t="s">
        <v>362</v>
      </c>
      <c r="K21" s="111" t="s">
        <v>1345</v>
      </c>
      <c r="L21" s="111" t="s">
        <v>1346</v>
      </c>
      <c r="M21" s="105"/>
    </row>
    <row r="22" spans="1:15" s="112" customFormat="1" ht="21.95" customHeight="1" x14ac:dyDescent="0.2">
      <c r="A22" s="105"/>
      <c r="B22" s="726" t="s">
        <v>1098</v>
      </c>
      <c r="C22" s="727"/>
      <c r="D22" s="727"/>
      <c r="E22" s="727"/>
      <c r="F22" s="727"/>
      <c r="G22" s="726"/>
      <c r="H22" s="726"/>
      <c r="I22" s="726"/>
      <c r="J22" s="727"/>
      <c r="K22" s="727"/>
      <c r="L22" s="726"/>
      <c r="M22" s="109"/>
    </row>
    <row r="23" spans="1:15" s="116" customFormat="1" ht="30" customHeight="1" x14ac:dyDescent="0.2">
      <c r="A23" s="113"/>
      <c r="B23" s="702"/>
      <c r="C23" s="703" t="s">
        <v>1099</v>
      </c>
      <c r="D23" s="704"/>
      <c r="E23" s="704"/>
      <c r="F23" s="705"/>
      <c r="G23" s="114" t="s">
        <v>3</v>
      </c>
      <c r="H23" s="114" t="str">
        <f t="array" ref="H23">INDEX(Профильные_системы[артикул],MATCH(C23&amp;G23,Профильные_системы[Название]&amp;Профильные_системы[цвет],0),0)</f>
        <v>AB0654.VP540.SLMAN.CJ</v>
      </c>
      <c r="I23" s="718">
        <v>5.4</v>
      </c>
      <c r="J23" s="115" t="s">
        <v>369</v>
      </c>
      <c r="K23" s="341">
        <f t="array" ref="K23">IF($E$12=$Q$2,INDEX(Профильные_системы[РРЦ Без НДС],MATCH(C23&amp;G23,Профильные_системы[Название]&amp;Профильные_системы[цвет],0)),IF($E$12=$Q$1,INDEX(Профильные_системы[РРЦ с НДС],MATCH(C23&amp;G23,Профильные_системы[Название]&amp;Профильные_системы[цвет],0)),IF($E$12=$Q$3,INDEX(Профильные_системы["0" НДС],MATCH(C23&amp;G23,Профильные_системы[Название]&amp;Профильные_системы[цвет],0)),0)))</f>
        <v>1075.4000000000001</v>
      </c>
      <c r="L23" s="341">
        <f>K23-K23*$L$18</f>
        <v>1075.4000000000001</v>
      </c>
      <c r="M23" s="113"/>
    </row>
    <row r="24" spans="1:15" s="116" customFormat="1" ht="30" customHeight="1" x14ac:dyDescent="0.25">
      <c r="A24" s="113"/>
      <c r="B24" s="702"/>
      <c r="C24" s="707" t="s">
        <v>1099</v>
      </c>
      <c r="D24" s="708"/>
      <c r="E24" s="708"/>
      <c r="F24" s="709"/>
      <c r="G24" s="114" t="s">
        <v>11</v>
      </c>
      <c r="H24" s="114" t="str">
        <f t="array" ref="H24">INDEX(Профильные_системы[артикул],MATCH(C24&amp;G24,Профильные_системы[Название]&amp;Профильные_системы[цвет],0),0)</f>
        <v>AB0654.VP540.CHMAN.CJ</v>
      </c>
      <c r="I24" s="718"/>
      <c r="J24" s="117" t="s">
        <v>369</v>
      </c>
      <c r="K24" s="341">
        <f t="array" ref="K24">IF($E$12=$Q$2,INDEX(Профильные_системы[РРЦ Без НДС],MATCH(C24&amp;G24,Профильные_системы[Название]&amp;Профильные_системы[цвет],0)),IF($E$12=$Q$1,INDEX(Профильные_системы[РРЦ с НДС],MATCH(C24&amp;G24,Профильные_системы[Название]&amp;Профильные_системы[цвет],0)),IF($E$12=$Q$3,INDEX(Профильные_системы["0" НДС],MATCH(C24&amp;G24,Профильные_системы[Название]&amp;Профильные_системы[цвет],0)),0)))</f>
        <v>1081.51</v>
      </c>
      <c r="L24" s="341">
        <f t="shared" ref="L24:L40" si="1">K24-K24*$L$18</f>
        <v>1081.51</v>
      </c>
      <c r="M24" s="113"/>
    </row>
    <row r="25" spans="1:15" s="116" customFormat="1" ht="30" customHeight="1" x14ac:dyDescent="0.2">
      <c r="A25" s="113"/>
      <c r="B25" s="702"/>
      <c r="C25" s="703" t="s">
        <v>1100</v>
      </c>
      <c r="D25" s="704"/>
      <c r="E25" s="704"/>
      <c r="F25" s="705"/>
      <c r="G25" s="114" t="s">
        <v>3</v>
      </c>
      <c r="H25" s="114" t="str">
        <f t="array" ref="H25">INDEX(Профильные_системы[артикул],MATCH(C25&amp;G25,Профильные_системы[Название]&amp;Профильные_системы[цвет],0),0)</f>
        <v>AB0654.VP490.SLMAN.CJ</v>
      </c>
      <c r="I25" s="718">
        <v>4.9000000000000004</v>
      </c>
      <c r="J25" s="115" t="s">
        <v>369</v>
      </c>
      <c r="K25" s="341">
        <f t="array" ref="K25">IF($E$12=$Q$2,INDEX(Профильные_системы[РРЦ Без НДС],MATCH(C25&amp;G25,Профильные_системы[Название]&amp;Профильные_системы[цвет],0)),IF($E$12=$Q$1,INDEX(Профильные_системы[РРЦ с НДС],MATCH(C25&amp;G25,Профильные_системы[Название]&amp;Профильные_системы[цвет],0)),IF($E$12=$Q$3,INDEX(Профильные_системы["0" НДС],MATCH(C25&amp;G25,Профильные_системы[Название]&amp;Профильные_системы[цвет],0)),0)))</f>
        <v>975.84</v>
      </c>
      <c r="L25" s="341">
        <f t="shared" si="1"/>
        <v>975.84</v>
      </c>
      <c r="M25" s="113"/>
    </row>
    <row r="26" spans="1:15" s="116" customFormat="1" ht="30" customHeight="1" x14ac:dyDescent="0.25">
      <c r="A26" s="113"/>
      <c r="B26" s="702"/>
      <c r="C26" s="707" t="s">
        <v>1100</v>
      </c>
      <c r="D26" s="708"/>
      <c r="E26" s="708"/>
      <c r="F26" s="709"/>
      <c r="G26" s="114" t="s">
        <v>11</v>
      </c>
      <c r="H26" s="114" t="str">
        <f t="array" ref="H26">INDEX(Профильные_системы[артикул],MATCH(C26&amp;G26,Профильные_системы[Название]&amp;Профильные_системы[цвет],0),0)</f>
        <v>AB0654.VP490.CHMAN.CJ</v>
      </c>
      <c r="I26" s="718"/>
      <c r="J26" s="117" t="s">
        <v>369</v>
      </c>
      <c r="K26" s="341">
        <f t="array" ref="K26">IF($E$12=$Q$2,INDEX(Профильные_системы[РРЦ Без НДС],MATCH(C26&amp;G26,Профильные_системы[Название]&amp;Профильные_системы[цвет],0)),IF($E$12=$Q$1,INDEX(Профильные_системы[РРЦ с НДС],MATCH(C26&amp;G26,Профильные_системы[Название]&amp;Профильные_системы[цвет],0)),IF($E$12=$Q$3,INDEX(Профильные_системы["0" НДС],MATCH(C26&amp;G26,Профильные_системы[Название]&amp;Профильные_системы[цвет],0)),0)))</f>
        <v>981.43</v>
      </c>
      <c r="L26" s="341">
        <f t="shared" si="1"/>
        <v>981.43</v>
      </c>
      <c r="M26" s="113"/>
    </row>
    <row r="27" spans="1:15" s="116" customFormat="1" ht="30" customHeight="1" x14ac:dyDescent="0.2">
      <c r="A27" s="113"/>
      <c r="B27" s="702"/>
      <c r="C27" s="703" t="s">
        <v>1102</v>
      </c>
      <c r="D27" s="704"/>
      <c r="E27" s="704"/>
      <c r="F27" s="705"/>
      <c r="G27" s="114" t="s">
        <v>3</v>
      </c>
      <c r="H27" s="114" t="str">
        <f t="array" ref="H27">INDEX(Профильные_системы[артикул],MATCH(C27&amp;G27,Профильные_системы[Название]&amp;Профильные_системы[цвет],0),0)</f>
        <v>AB0655.VP540.SLMAN.CJ</v>
      </c>
      <c r="I27" s="706">
        <v>5.4</v>
      </c>
      <c r="J27" s="115" t="s">
        <v>369</v>
      </c>
      <c r="K27" s="341">
        <f t="array" ref="K27">IF($E$12=$Q$2,INDEX(Профильные_системы[РРЦ Без НДС],MATCH(C27&amp;G27,Профильные_системы[Название]&amp;Профильные_системы[цвет],0)),IF($E$12=$Q$1,INDEX(Профильные_системы[РРЦ с НДС],MATCH(C27&amp;G27,Профильные_системы[Название]&amp;Профильные_системы[цвет],0)),IF($E$12=$Q$3,INDEX(Профильные_системы["0" НДС],MATCH(C27&amp;G27,Профильные_системы[Название]&amp;Профильные_системы[цвет],0)),0)))</f>
        <v>2060.36</v>
      </c>
      <c r="L27" s="341">
        <f t="shared" si="1"/>
        <v>2060.36</v>
      </c>
      <c r="M27" s="113"/>
    </row>
    <row r="28" spans="1:15" s="116" customFormat="1" ht="30" customHeight="1" x14ac:dyDescent="0.2">
      <c r="A28" s="113"/>
      <c r="B28" s="702"/>
      <c r="C28" s="707" t="s">
        <v>1102</v>
      </c>
      <c r="D28" s="708"/>
      <c r="E28" s="708"/>
      <c r="F28" s="709"/>
      <c r="G28" s="114" t="s">
        <v>11</v>
      </c>
      <c r="H28" s="114" t="str">
        <f t="array" ref="H28">INDEX(Профильные_системы[артикул],MATCH(C28&amp;G28,Профильные_системы[Название]&amp;Профильные_системы[цвет],0),0)</f>
        <v>AB0655.VP540.CHMAN.CJ</v>
      </c>
      <c r="I28" s="706"/>
      <c r="J28" s="119"/>
      <c r="K28" s="341">
        <f t="array" ref="K28">IF($E$12=$Q$2,INDEX(Профильные_системы[РРЦ Без НДС],MATCH(C28&amp;G28,Профильные_системы[Название]&amp;Профильные_системы[цвет],0)),IF($E$12=$Q$1,INDEX(Профильные_системы[РРЦ с НДС],MATCH(C28&amp;G28,Профильные_системы[Название]&amp;Профильные_системы[цвет],0)),IF($E$12=$Q$3,INDEX(Профильные_системы["0" НДС],MATCH(C28&amp;G28,Профильные_системы[Название]&amp;Профильные_системы[цвет],0)),0)))</f>
        <v>2169.14</v>
      </c>
      <c r="L28" s="341">
        <f t="shared" si="1"/>
        <v>2169.14</v>
      </c>
      <c r="M28" s="113"/>
    </row>
    <row r="29" spans="1:15" s="116" customFormat="1" ht="30" customHeight="1" x14ac:dyDescent="0.2">
      <c r="A29" s="113"/>
      <c r="B29" s="702"/>
      <c r="C29" s="703" t="s">
        <v>1103</v>
      </c>
      <c r="D29" s="704"/>
      <c r="E29" s="704"/>
      <c r="F29" s="705"/>
      <c r="G29" s="114" t="s">
        <v>3</v>
      </c>
      <c r="H29" s="114" t="str">
        <f t="array" ref="H29">INDEX(Профильные_системы[артикул],MATCH(C29&amp;G29,Профильные_системы[Название]&amp;Профильные_системы[цвет],0),0)</f>
        <v>AB0648.VP540.SLMAN.CJ</v>
      </c>
      <c r="I29" s="706">
        <v>5.4</v>
      </c>
      <c r="J29" s="118" t="s">
        <v>369</v>
      </c>
      <c r="K29" s="341">
        <f t="array" ref="K29">IF($E$12=$Q$2,INDEX(Профильные_системы[РРЦ Без НДС],MATCH(C29&amp;G29,Профильные_системы[Название]&amp;Профильные_системы[цвет],0)),IF($E$12=$Q$1,INDEX(Профильные_системы[РРЦ с НДС],MATCH(C29&amp;G29,Профильные_системы[Название]&amp;Профильные_системы[цвет],0)),IF($E$12=$Q$3,INDEX(Профильные_системы["0" НДС],MATCH(C29&amp;G29,Профильные_системы[Название]&amp;Профильные_системы[цвет],0)),0)))</f>
        <v>867.65</v>
      </c>
      <c r="L29" s="341">
        <f t="shared" si="1"/>
        <v>867.65</v>
      </c>
      <c r="M29" s="113"/>
    </row>
    <row r="30" spans="1:15" s="116" customFormat="1" ht="30" customHeight="1" x14ac:dyDescent="0.2">
      <c r="A30" s="113"/>
      <c r="B30" s="702"/>
      <c r="C30" s="707" t="s">
        <v>1103</v>
      </c>
      <c r="D30" s="708"/>
      <c r="E30" s="708"/>
      <c r="F30" s="709"/>
      <c r="G30" s="114" t="s">
        <v>11</v>
      </c>
      <c r="H30" s="114" t="str">
        <f t="array" ref="H30">INDEX(Профильные_системы[артикул],MATCH(C30&amp;G30,Профильные_системы[Название]&amp;Профильные_системы[цвет],0),0)</f>
        <v>AB0648.VP540.CHMAN.CJ</v>
      </c>
      <c r="I30" s="706"/>
      <c r="J30" s="118"/>
      <c r="K30" s="341">
        <f t="array" ref="K30">IF($E$12=$Q$2,INDEX(Профильные_системы[РРЦ Без НДС],MATCH(C30&amp;G30,Профильные_системы[Название]&amp;Профильные_системы[цвет],0)),IF($E$12=$Q$1,INDEX(Профильные_системы[РРЦ с НДС],MATCH(C30&amp;G30,Профильные_системы[Название]&amp;Профильные_системы[цвет],0)),IF($E$12=$Q$3,INDEX(Профильные_системы["0" НДС],MATCH(C30&amp;G30,Профильные_системы[Название]&amp;Профильные_системы[цвет],0)),0)))</f>
        <v>915.31</v>
      </c>
      <c r="L30" s="341">
        <f t="shared" si="1"/>
        <v>915.31</v>
      </c>
      <c r="M30" s="113"/>
    </row>
    <row r="31" spans="1:15" s="116" customFormat="1" ht="30" customHeight="1" x14ac:dyDescent="0.2">
      <c r="A31" s="113"/>
      <c r="B31" s="702"/>
      <c r="C31" s="703" t="s">
        <v>1104</v>
      </c>
      <c r="D31" s="704"/>
      <c r="E31" s="704"/>
      <c r="F31" s="705"/>
      <c r="G31" s="114" t="s">
        <v>3</v>
      </c>
      <c r="H31" s="114" t="str">
        <f t="array" ref="H31">INDEX(Профильные_системы[артикул],MATCH(C31&amp;G31,Профильные_системы[Название]&amp;Профильные_системы[цвет],0),0)</f>
        <v>AB0646.VP540.SLMAN.CJ</v>
      </c>
      <c r="I31" s="706">
        <v>5.4</v>
      </c>
      <c r="J31" s="115" t="s">
        <v>369</v>
      </c>
      <c r="K31" s="341">
        <f t="array" ref="K31">IF($E$12=$Q$2,INDEX(Профильные_системы[РРЦ Без НДС],MATCH(C31&amp;G31,Профильные_системы[Название]&amp;Профильные_системы[цвет],0)),IF($E$12=$Q$1,INDEX(Профильные_системы[РРЦ с НДС],MATCH(C31&amp;G31,Профильные_системы[Название]&amp;Профильные_системы[цвет],0)),IF($E$12=$Q$3,INDEX(Профильные_системы["0" НДС],MATCH(C31&amp;G31,Профильные_системы[Название]&amp;Профильные_системы[цвет],0)),0)))</f>
        <v>758.89</v>
      </c>
      <c r="L31" s="341">
        <f t="shared" si="1"/>
        <v>758.89</v>
      </c>
      <c r="M31" s="113"/>
    </row>
    <row r="32" spans="1:15" s="116" customFormat="1" ht="30" customHeight="1" x14ac:dyDescent="0.2">
      <c r="A32" s="113"/>
      <c r="B32" s="702"/>
      <c r="C32" s="707" t="s">
        <v>1104</v>
      </c>
      <c r="D32" s="708"/>
      <c r="E32" s="708"/>
      <c r="F32" s="709"/>
      <c r="G32" s="114" t="s">
        <v>11</v>
      </c>
      <c r="H32" s="114" t="str">
        <f t="array" ref="H32">INDEX(Профильные_системы[артикул],MATCH(C32&amp;G32,Профильные_системы[Название]&amp;Профильные_системы[цвет],0),0)</f>
        <v>AB0646.VP540.CHMAN.CJ</v>
      </c>
      <c r="I32" s="706"/>
      <c r="J32" s="119"/>
      <c r="K32" s="341">
        <f t="array" ref="K32">IF($E$12=$Q$2,INDEX(Профильные_системы[РРЦ Без НДС],MATCH(C32&amp;G32,Профильные_системы[Название]&amp;Профильные_системы[цвет],0)),IF($E$12=$Q$1,INDEX(Профильные_системы[РРЦ с НДС],MATCH(C32&amp;G32,Профильные_системы[Название]&amp;Профильные_системы[цвет],0)),IF($E$12=$Q$3,INDEX(Профильные_системы["0" НДС],MATCH(C32&amp;G32,Профильные_системы[Название]&amp;Профильные_системы[цвет],0)),0)))</f>
        <v>801.66</v>
      </c>
      <c r="L32" s="341">
        <f t="shared" si="1"/>
        <v>801.66</v>
      </c>
      <c r="M32" s="113"/>
    </row>
    <row r="33" spans="1:13" s="116" customFormat="1" ht="30" customHeight="1" x14ac:dyDescent="0.2">
      <c r="A33" s="113"/>
      <c r="B33" s="702"/>
      <c r="C33" s="703" t="s">
        <v>1105</v>
      </c>
      <c r="D33" s="704"/>
      <c r="E33" s="704"/>
      <c r="F33" s="705"/>
      <c r="G33" s="114" t="s">
        <v>3</v>
      </c>
      <c r="H33" s="114" t="str">
        <f t="array" ref="H33">INDEX(Профильные_системы[артикул],MATCH(C33&amp;G33,Профильные_системы[Название]&amp;Профильные_системы[цвет],0),0)</f>
        <v>AB0643.VP540.SLMAN.CJ</v>
      </c>
      <c r="I33" s="706">
        <v>5.4</v>
      </c>
      <c r="J33" s="115" t="s">
        <v>369</v>
      </c>
      <c r="K33" s="341">
        <f t="array" ref="K33">IF($E$12=$Q$2,INDEX(Профильные_системы[РРЦ Без НДС],MATCH(C33&amp;G33,Профильные_системы[Название]&amp;Профильные_системы[цвет],0)),IF($E$12=$Q$1,INDEX(Профильные_системы[РРЦ с НДС],MATCH(C33&amp;G33,Профильные_системы[Название]&amp;Профильные_системы[цвет],0)),IF($E$12=$Q$3,INDEX(Профильные_системы["0" НДС],MATCH(C33&amp;G33,Профильные_системы[Название]&amp;Профильные_системы[цвет],0)),0)))</f>
        <v>1262.3699999999999</v>
      </c>
      <c r="L33" s="341">
        <f t="shared" si="1"/>
        <v>1262.3699999999999</v>
      </c>
      <c r="M33" s="113"/>
    </row>
    <row r="34" spans="1:13" s="116" customFormat="1" ht="30" customHeight="1" x14ac:dyDescent="0.2">
      <c r="A34" s="113"/>
      <c r="B34" s="702"/>
      <c r="C34" s="707" t="s">
        <v>1105</v>
      </c>
      <c r="D34" s="708"/>
      <c r="E34" s="708"/>
      <c r="F34" s="709"/>
      <c r="G34" s="114" t="s">
        <v>11</v>
      </c>
      <c r="H34" s="114" t="str">
        <f t="array" ref="H34">INDEX(Профильные_системы[артикул],MATCH(C34&amp;G34,Профильные_системы[Название]&amp;Профильные_системы[цвет],0),0)</f>
        <v>AB0643.VP540.CHMAN.CJ</v>
      </c>
      <c r="I34" s="706"/>
      <c r="J34" s="119"/>
      <c r="K34" s="341">
        <f t="array" ref="K34">IF($E$12=$Q$2,INDEX(Профильные_системы[РРЦ Без НДС],MATCH(C34&amp;G34,Профильные_системы[Название]&amp;Профильные_системы[цвет],0)),IF($E$12=$Q$1,INDEX(Профильные_системы[РРЦ с НДС],MATCH(C34&amp;G34,Профильные_системы[Название]&amp;Профильные_системы[цвет],0)),IF($E$12=$Q$3,INDEX(Профильные_системы["0" НДС],MATCH(C34&amp;G34,Профильные_системы[Название]&amp;Профильные_системы[цвет],0)),0)))</f>
        <v>1325.92</v>
      </c>
      <c r="L34" s="341">
        <f t="shared" si="1"/>
        <v>1325.92</v>
      </c>
      <c r="M34" s="113"/>
    </row>
    <row r="35" spans="1:13" s="116" customFormat="1" ht="30" customHeight="1" x14ac:dyDescent="0.2">
      <c r="A35" s="113"/>
      <c r="B35" s="702"/>
      <c r="C35" s="703" t="s">
        <v>1497</v>
      </c>
      <c r="D35" s="704"/>
      <c r="E35" s="704"/>
      <c r="F35" s="705"/>
      <c r="G35" s="114" t="s">
        <v>3</v>
      </c>
      <c r="H35" s="374" t="str">
        <f t="array" ref="H35">INDEX(Профильные_системы[артикул],MATCH(C35&amp;G35,Профильные_системы[Название]&amp;Профильные_системы[цвет],0),0)</f>
        <v>AE0491.VP540.SLMAN.CJ</v>
      </c>
      <c r="I35" s="706">
        <v>5.4</v>
      </c>
      <c r="J35" s="118" t="s">
        <v>369</v>
      </c>
      <c r="K35" s="341">
        <f t="array" ref="K35">IF($E$12=$Q$2,INDEX(Профильные_системы[РРЦ Без НДС],MATCH(C35&amp;G35,Профильные_системы[Название]&amp;Профильные_системы[цвет],0)),IF($E$12=$Q$1,INDEX(Профильные_системы[РРЦ с НДС],MATCH(C35&amp;G35,Профильные_системы[Название]&amp;Профильные_системы[цвет],0)),IF($E$12=$Q$3,INDEX(Профильные_системы["0" НДС],MATCH(C35&amp;G35,Профильные_системы[Название]&amp;Профильные_системы[цвет],0)),0)))</f>
        <v>752.95</v>
      </c>
      <c r="L35" s="341">
        <f t="shared" si="1"/>
        <v>752.95</v>
      </c>
      <c r="M35" s="113"/>
    </row>
    <row r="36" spans="1:13" s="116" customFormat="1" ht="30" customHeight="1" x14ac:dyDescent="0.2">
      <c r="A36" s="113"/>
      <c r="B36" s="710"/>
      <c r="C36" s="712" t="s">
        <v>1497</v>
      </c>
      <c r="D36" s="713"/>
      <c r="E36" s="713"/>
      <c r="F36" s="714"/>
      <c r="G36" s="120" t="s">
        <v>11</v>
      </c>
      <c r="H36" s="422" t="str">
        <f t="array" ref="H36">INDEX(Профильные_системы[артикул],MATCH(C36&amp;G36,Профильные_системы[Название]&amp;Профильные_системы[цвет],0),0)</f>
        <v>AE0491.VP540.CHMAN.CJ</v>
      </c>
      <c r="I36" s="711"/>
      <c r="J36" s="118"/>
      <c r="K36" s="423">
        <f t="array" ref="K36">IF($E$12=$Q$2,INDEX(Профильные_системы[РРЦ Без НДС],MATCH(C36&amp;G36,Профильные_системы[Название]&amp;Профильные_системы[цвет],0)),IF($E$12=$Q$1,INDEX(Профильные_системы[РРЦ с НДС],MATCH(C36&amp;G36,Профильные_системы[Название]&amp;Профильные_системы[цвет],0)),IF($E$12=$Q$3,INDEX(Профильные_системы["0" НДС],MATCH(C36&amp;G36,Профильные_системы[Название]&amp;Профильные_системы[цвет],0)),0)))</f>
        <v>794.52</v>
      </c>
      <c r="L36" s="423">
        <f t="shared" si="1"/>
        <v>794.52</v>
      </c>
      <c r="M36" s="113"/>
    </row>
    <row r="37" spans="1:13" s="125" customFormat="1" ht="21.95" customHeight="1" x14ac:dyDescent="0.3">
      <c r="A37" s="121"/>
      <c r="B37" s="122"/>
      <c r="C37" s="123"/>
      <c r="D37" s="123"/>
      <c r="E37" s="123"/>
      <c r="F37" s="123"/>
      <c r="G37" s="123"/>
      <c r="H37" s="123" t="s">
        <v>1106</v>
      </c>
      <c r="I37" s="123"/>
      <c r="J37" s="123"/>
      <c r="K37" s="123"/>
      <c r="L37" s="340"/>
      <c r="M37" s="124"/>
    </row>
    <row r="38" spans="1:13" s="116" customFormat="1" ht="60" customHeight="1" x14ac:dyDescent="0.25">
      <c r="A38" s="113"/>
      <c r="B38" s="126"/>
      <c r="C38" s="715" t="s">
        <v>1107</v>
      </c>
      <c r="D38" s="716"/>
      <c r="E38" s="716"/>
      <c r="F38" s="717"/>
      <c r="G38" s="127"/>
      <c r="H38" s="424" t="str">
        <f t="array" ref="H38">INDEX(Профильные_системы[артикул],MATCH(C38&amp;G38,Профильные_системы[Название]&amp;Профильные_системы[цвет],0),0)</f>
        <v>AB0160.VS000.ZN0EP.CO</v>
      </c>
      <c r="I38" s="128"/>
      <c r="J38" s="129" t="s">
        <v>367</v>
      </c>
      <c r="K38" s="425">
        <f t="array" ref="K38">IF($E$12=$Q$2,INDEX(Профильные_системы[РРЦ Без НДС],MATCH(C38&amp;G38,Профильные_системы[Название]&amp;Профильные_системы[цвет],0)),IF($E$12=$Q$1,INDEX(Профильные_системы[РРЦ с НДС],MATCH(C38&amp;G38,Профильные_системы[Название]&amp;Профильные_системы[цвет],0)),IF($E$12=$Q$3,INDEX(Профильные_системы["0" НДС],MATCH(C38&amp;G38,Профильные_системы[Название]&amp;Профильные_системы[цвет],0)),0)))</f>
        <v>178.91</v>
      </c>
      <c r="L38" s="425">
        <f t="shared" si="1"/>
        <v>178.91</v>
      </c>
      <c r="M38" s="113"/>
    </row>
    <row r="39" spans="1:13" s="116" customFormat="1" ht="60" customHeight="1" x14ac:dyDescent="0.25">
      <c r="A39" s="113"/>
      <c r="B39" s="284"/>
      <c r="C39" s="698" t="s">
        <v>1108</v>
      </c>
      <c r="D39" s="699"/>
      <c r="E39" s="699"/>
      <c r="F39" s="700"/>
      <c r="G39" s="130"/>
      <c r="H39" s="114" t="str">
        <f t="array" ref="H39">INDEX(Профильные_системы[артикул],MATCH(C39&amp;G39,Профильные_системы[Название]&amp;Профильные_системы[цвет],0),0)</f>
        <v>AB0001.VP000.TR000.CO</v>
      </c>
      <c r="I39" s="131"/>
      <c r="J39" s="132" t="s">
        <v>369</v>
      </c>
      <c r="K39" s="341">
        <f t="array" ref="K39">IF($E$12=$Q$2,INDEX(Профильные_системы[РРЦ Без НДС],MATCH(C39&amp;G39,Профильные_системы[Название]&amp;Профильные_системы[цвет],0)),IF($E$12=$Q$1,INDEX(Профильные_системы[РРЦ с НДС],MATCH(C39&amp;G39,Профильные_системы[Название]&amp;Профильные_системы[цвет],0)),IF($E$12=$Q$3,INDEX(Профильные_системы["0" НДС],MATCH(C39&amp;G39,Профильные_системы[Название]&amp;Профильные_системы[цвет],0)),0)))</f>
        <v>64.75</v>
      </c>
      <c r="L39" s="341">
        <f t="shared" si="1"/>
        <v>64.75</v>
      </c>
      <c r="M39" s="113"/>
    </row>
    <row r="40" spans="1:13" s="116" customFormat="1" ht="60" customHeight="1" x14ac:dyDescent="0.25">
      <c r="A40" s="113"/>
      <c r="B40" s="133"/>
      <c r="C40" s="698" t="s">
        <v>323</v>
      </c>
      <c r="D40" s="699"/>
      <c r="E40" s="699"/>
      <c r="F40" s="700"/>
      <c r="G40" s="131" t="s">
        <v>325</v>
      </c>
      <c r="H40" s="114" t="str">
        <f t="array" ref="H40">INDEX(Профильные_системы[артикул],MATCH(C40&amp;G40,Профильные_системы[Название]&amp;Профильные_системы[цвет],0),0)</f>
        <v>AR0535.VP000.ZN0EP.CO</v>
      </c>
      <c r="I40" s="132"/>
      <c r="J40" s="132" t="s">
        <v>369</v>
      </c>
      <c r="K40" s="341">
        <f t="array" ref="K40">IF($E$12=$Q$2,INDEX(Профильные_системы[РРЦ Без НДС],MATCH(C40&amp;G40,Профильные_системы[Название]&amp;Профильные_системы[цвет],0)),IF($E$12=$Q$1,INDEX(Профильные_системы[РРЦ с НДС],MATCH(C40&amp;G40,Профильные_системы[Название]&amp;Профильные_системы[цвет],0)),IF($E$12=$Q$3,INDEX(Профильные_системы["0" НДС],MATCH(C40&amp;G40,Профильные_системы[Название]&amp;Профильные_системы[цвет],0)),0)))</f>
        <v>7.38</v>
      </c>
      <c r="L40" s="341">
        <f t="shared" si="1"/>
        <v>7.38</v>
      </c>
      <c r="M40" s="134"/>
    </row>
    <row r="41" spans="1:13" s="112" customFormat="1" ht="21.95" customHeight="1" x14ac:dyDescent="0.2">
      <c r="A41" s="135"/>
      <c r="B41" s="136"/>
      <c r="C41" s="137"/>
      <c r="D41" s="137"/>
      <c r="E41" s="137"/>
      <c r="F41" s="137"/>
      <c r="G41" s="137"/>
      <c r="H41" s="137"/>
      <c r="I41" s="137"/>
      <c r="J41" s="137"/>
      <c r="K41" s="137"/>
      <c r="L41" s="138"/>
      <c r="M41" s="109"/>
    </row>
    <row r="42" spans="1:13" x14ac:dyDescent="0.2">
      <c r="A42" s="105"/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</row>
    <row r="43" spans="1:13" ht="21" x14ac:dyDescent="0.2">
      <c r="A43" s="105"/>
      <c r="B43" s="701" t="s">
        <v>1358</v>
      </c>
      <c r="C43" s="701"/>
      <c r="D43" s="701"/>
      <c r="E43" s="701"/>
      <c r="F43" s="701"/>
      <c r="G43" s="701"/>
      <c r="H43" s="701"/>
      <c r="I43" s="701"/>
      <c r="J43" s="701"/>
      <c r="K43" s="701"/>
      <c r="L43" s="701"/>
      <c r="M43" s="105"/>
    </row>
    <row r="44" spans="1:13" x14ac:dyDescent="0.2">
      <c r="A44" s="105"/>
      <c r="B44" s="105"/>
      <c r="C44" s="105"/>
      <c r="D44" s="105"/>
      <c r="E44" s="105"/>
      <c r="F44" s="105"/>
      <c r="G44" s="106"/>
      <c r="H44" s="106"/>
      <c r="I44" s="105"/>
      <c r="J44" s="105"/>
      <c r="K44" s="107"/>
      <c r="L44" s="107"/>
      <c r="M44" s="105"/>
    </row>
    <row r="72" spans="1:1" hidden="1" x14ac:dyDescent="0.2">
      <c r="A72" s="108" t="s">
        <v>1096</v>
      </c>
    </row>
    <row r="73" spans="1:1" hidden="1" x14ac:dyDescent="0.2">
      <c r="A73" s="108" t="s">
        <v>161</v>
      </c>
    </row>
    <row r="74" spans="1:1" hidden="1" x14ac:dyDescent="0.2"/>
    <row r="75" spans="1:1" hidden="1" x14ac:dyDescent="0.2">
      <c r="A75" s="108" t="s">
        <v>1095</v>
      </c>
    </row>
    <row r="76" spans="1:1" hidden="1" x14ac:dyDescent="0.2">
      <c r="A76" s="108" t="s">
        <v>1109</v>
      </c>
    </row>
    <row r="77" spans="1:1" hidden="1" x14ac:dyDescent="0.2">
      <c r="A77" s="108" t="s">
        <v>1110</v>
      </c>
    </row>
    <row r="78" spans="1:1" hidden="1" x14ac:dyDescent="0.2"/>
  </sheetData>
  <sheetProtection autoFilter="0"/>
  <mergeCells count="54">
    <mergeCell ref="J2:L2"/>
    <mergeCell ref="B2:D2"/>
    <mergeCell ref="E2:F2"/>
    <mergeCell ref="H18:K18"/>
    <mergeCell ref="B16:C16"/>
    <mergeCell ref="B7:C7"/>
    <mergeCell ref="B8:C8"/>
    <mergeCell ref="B9:C9"/>
    <mergeCell ref="D16:F16"/>
    <mergeCell ref="B10:D10"/>
    <mergeCell ref="B12:D12"/>
    <mergeCell ref="D14:F14"/>
    <mergeCell ref="B4:C4"/>
    <mergeCell ref="B5:C5"/>
    <mergeCell ref="E3:F3"/>
    <mergeCell ref="E12:F12"/>
    <mergeCell ref="B20:L20"/>
    <mergeCell ref="B21:C21"/>
    <mergeCell ref="D21:F21"/>
    <mergeCell ref="B22:L22"/>
    <mergeCell ref="I23:I24"/>
    <mergeCell ref="C24:F24"/>
    <mergeCell ref="B27:B28"/>
    <mergeCell ref="C27:F27"/>
    <mergeCell ref="I27:I28"/>
    <mergeCell ref="C28:F28"/>
    <mergeCell ref="B23:B26"/>
    <mergeCell ref="C23:F23"/>
    <mergeCell ref="C25:F25"/>
    <mergeCell ref="I25:I26"/>
    <mergeCell ref="C26:F26"/>
    <mergeCell ref="C30:F30"/>
    <mergeCell ref="B31:B32"/>
    <mergeCell ref="C31:F31"/>
    <mergeCell ref="I31:I32"/>
    <mergeCell ref="B29:B30"/>
    <mergeCell ref="C29:F29"/>
    <mergeCell ref="C32:F32"/>
    <mergeCell ref="B14:C14"/>
    <mergeCell ref="B3:D3"/>
    <mergeCell ref="B6:C6"/>
    <mergeCell ref="C40:F40"/>
    <mergeCell ref="B43:L43"/>
    <mergeCell ref="B33:B34"/>
    <mergeCell ref="C33:F33"/>
    <mergeCell ref="I33:I34"/>
    <mergeCell ref="C34:F34"/>
    <mergeCell ref="B35:B36"/>
    <mergeCell ref="C35:F35"/>
    <mergeCell ref="I35:I36"/>
    <mergeCell ref="C36:F36"/>
    <mergeCell ref="C38:F38"/>
    <mergeCell ref="C39:F39"/>
    <mergeCell ref="I29:I30"/>
  </mergeCells>
  <dataValidations count="1">
    <dataValidation type="list" allowBlank="1" showInputMessage="1" showErrorMessage="1" sqref="E12:F12">
      <formula1>$Q$1:$Q$3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49" orientation="portrait" r:id="rId1"/>
  <headerFooter>
    <oddHeader>&amp;A</oddHeader>
    <oddFooter>Страница  &amp;P из &amp;N</oddFooter>
  </headerFooter>
  <ignoredErrors>
    <ignoredError sqref="L1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цвет_ручек!$R$2:$R$3</xm:f>
          </x14:formula1>
          <xm:sqref>E3:F3</xm:sqref>
        </x14:dataValidation>
        <x14:dataValidation type="list" allowBlank="1" showInputMessage="1" showErrorMessage="1">
          <x14:formula1>
            <xm:f>цвет_ручек!$R$1:$S$1</xm:f>
          </x14:formula1>
          <xm:sqref>B3:D3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9"/>
    <pageSetUpPr fitToPage="1"/>
  </sheetPr>
  <dimension ref="A1:U124"/>
  <sheetViews>
    <sheetView showGridLines="0" showRowColHeaders="0" zoomScaleNormal="100" zoomScaleSheetLayoutView="100" workbookViewId="0">
      <selection activeCell="N12" sqref="N12"/>
    </sheetView>
  </sheetViews>
  <sheetFormatPr defaultRowHeight="15.75" x14ac:dyDescent="0.25"/>
  <cols>
    <col min="1" max="1" width="3.140625" style="31" customWidth="1"/>
    <col min="2" max="2" width="21.7109375" style="31" customWidth="1"/>
    <col min="3" max="3" width="55.140625" style="42" bestFit="1" customWidth="1"/>
    <col min="4" max="4" width="42.28515625" style="37" bestFit="1" customWidth="1"/>
    <col min="5" max="5" width="25.42578125" style="43" customWidth="1"/>
    <col min="6" max="6" width="22.28515625" style="31" bestFit="1" customWidth="1"/>
    <col min="7" max="7" width="11.7109375" style="31" customWidth="1"/>
    <col min="8" max="9" width="16.5703125" style="37" customWidth="1"/>
    <col min="10" max="10" width="3.28515625" style="31" customWidth="1"/>
    <col min="11" max="20" width="9.140625" style="31"/>
    <col min="21" max="21" width="9.140625" style="31" hidden="1" customWidth="1"/>
    <col min="22" max="16384" width="9.140625" style="31"/>
  </cols>
  <sheetData>
    <row r="1" spans="1:21" ht="9.75" customHeight="1" x14ac:dyDescent="0.25">
      <c r="A1" s="5"/>
      <c r="B1" s="5"/>
      <c r="C1" s="29"/>
      <c r="D1" s="6"/>
      <c r="E1" s="30"/>
      <c r="F1" s="5"/>
      <c r="G1" s="5"/>
      <c r="H1" s="6"/>
      <c r="I1" s="6"/>
      <c r="J1" s="5"/>
      <c r="U1" s="31" t="s">
        <v>1096</v>
      </c>
    </row>
    <row r="2" spans="1:21" x14ac:dyDescent="0.25">
      <c r="A2" s="5"/>
      <c r="B2" s="735" t="str">
        <f>'Система "Стандарт"'!L2</f>
        <v>ред. 13.12.2023 цены от 22.08.2023 г.</v>
      </c>
      <c r="C2" s="735"/>
      <c r="D2" s="6"/>
      <c r="E2" s="30"/>
      <c r="F2" s="5"/>
      <c r="G2" s="5"/>
      <c r="H2" s="6"/>
      <c r="I2" s="285" t="s">
        <v>1336</v>
      </c>
      <c r="J2" s="5"/>
      <c r="U2" s="31" t="s">
        <v>161</v>
      </c>
    </row>
    <row r="3" spans="1:21" x14ac:dyDescent="0.25">
      <c r="A3" s="5"/>
      <c r="B3" s="5"/>
      <c r="C3" s="29"/>
      <c r="D3" s="6"/>
      <c r="E3" s="30"/>
      <c r="F3" s="5"/>
      <c r="G3" s="5"/>
      <c r="H3" s="6"/>
      <c r="I3" s="285" t="s">
        <v>1337</v>
      </c>
      <c r="J3" s="5"/>
      <c r="U3" s="31" t="s">
        <v>1727</v>
      </c>
    </row>
    <row r="4" spans="1:21" x14ac:dyDescent="0.25">
      <c r="A4" s="5"/>
      <c r="B4" s="694" t="s">
        <v>158</v>
      </c>
      <c r="C4" s="695"/>
      <c r="D4" s="544"/>
      <c r="E4" s="546"/>
      <c r="F4" s="545"/>
      <c r="G4" s="5"/>
      <c r="H4" s="6"/>
      <c r="I4" s="285" t="s">
        <v>1338</v>
      </c>
      <c r="J4" s="5"/>
    </row>
    <row r="5" spans="1:21" x14ac:dyDescent="0.25">
      <c r="A5" s="5"/>
      <c r="B5" s="5"/>
      <c r="C5" s="29"/>
      <c r="D5" s="6"/>
      <c r="E5" s="30"/>
      <c r="F5" s="5"/>
      <c r="G5" s="5"/>
      <c r="H5" s="6"/>
      <c r="I5" s="285" t="s">
        <v>1339</v>
      </c>
      <c r="J5" s="5"/>
    </row>
    <row r="6" spans="1:21" x14ac:dyDescent="0.25">
      <c r="A6" s="32"/>
      <c r="B6" s="736" t="s">
        <v>159</v>
      </c>
      <c r="C6" s="736"/>
      <c r="D6" s="513"/>
      <c r="E6" s="30"/>
      <c r="F6" s="5"/>
      <c r="G6" s="5"/>
      <c r="H6" s="6"/>
      <c r="I6" s="285" t="s">
        <v>1340</v>
      </c>
      <c r="J6" s="5"/>
    </row>
    <row r="7" spans="1:21" ht="8.25" customHeight="1" x14ac:dyDescent="0.25">
      <c r="A7" s="32"/>
      <c r="B7" s="5"/>
      <c r="C7" s="29"/>
      <c r="D7" s="6"/>
      <c r="E7" s="30"/>
      <c r="F7" s="5"/>
      <c r="G7" s="5"/>
      <c r="H7" s="6"/>
      <c r="I7" s="6"/>
      <c r="J7" s="5"/>
    </row>
    <row r="8" spans="1:21" ht="6" customHeight="1" x14ac:dyDescent="0.25">
      <c r="A8" s="32"/>
      <c r="B8" s="5"/>
      <c r="C8" s="29"/>
      <c r="D8" s="6"/>
      <c r="E8" s="30"/>
      <c r="F8" s="5"/>
      <c r="G8" s="5"/>
      <c r="H8" s="6"/>
      <c r="I8" s="6"/>
      <c r="J8" s="5"/>
    </row>
    <row r="9" spans="1:21" ht="21" customHeight="1" x14ac:dyDescent="0.25">
      <c r="A9" s="32"/>
      <c r="B9" s="670" t="str">
        <f>IF(D9=U2,"тип цен с НДС",IF(D9=U1,"тип цен без НДС","тип цен с 0 НДС"))</f>
        <v>тип цен без НДС</v>
      </c>
      <c r="C9" s="672"/>
      <c r="D9" s="402" t="str">
        <f>'Система "Стандарт"'!$D$12</f>
        <v>Без НДС</v>
      </c>
      <c r="E9" s="405"/>
      <c r="F9" s="691" t="s">
        <v>1327</v>
      </c>
      <c r="G9" s="691"/>
      <c r="H9" s="691"/>
      <c r="I9" s="242">
        <f>'Система "Стандарт"'!N12</f>
        <v>0</v>
      </c>
      <c r="J9" s="5"/>
    </row>
    <row r="10" spans="1:21" x14ac:dyDescent="0.25">
      <c r="A10" s="32"/>
      <c r="B10" s="5"/>
      <c r="C10" s="29"/>
      <c r="D10" s="6"/>
      <c r="E10" s="30"/>
      <c r="F10" s="5"/>
      <c r="G10" s="5"/>
      <c r="H10" s="6"/>
      <c r="I10" s="6"/>
      <c r="J10" s="5"/>
    </row>
    <row r="11" spans="1:21" s="35" customFormat="1" ht="30" customHeight="1" x14ac:dyDescent="0.25">
      <c r="A11" s="33"/>
      <c r="B11" s="155"/>
      <c r="C11" s="179"/>
      <c r="D11" s="156" t="s">
        <v>365</v>
      </c>
      <c r="E11" s="180"/>
      <c r="F11" s="156"/>
      <c r="G11" s="156"/>
      <c r="H11" s="156"/>
      <c r="I11" s="168"/>
      <c r="J11" s="34"/>
    </row>
    <row r="12" spans="1:21" s="37" customFormat="1" ht="40.5" customHeight="1" x14ac:dyDescent="0.25">
      <c r="A12" s="36"/>
      <c r="B12" s="550" t="s">
        <v>364</v>
      </c>
      <c r="C12" s="549" t="s">
        <v>358</v>
      </c>
      <c r="D12" s="550" t="s">
        <v>359</v>
      </c>
      <c r="E12" s="549" t="s">
        <v>360</v>
      </c>
      <c r="F12" s="295" t="s">
        <v>361</v>
      </c>
      <c r="G12" s="549" t="s">
        <v>362</v>
      </c>
      <c r="H12" s="549" t="s">
        <v>1345</v>
      </c>
      <c r="I12" s="549" t="s">
        <v>1346</v>
      </c>
      <c r="J12" s="6"/>
    </row>
    <row r="13" spans="1:21" ht="30" customHeight="1" x14ac:dyDescent="0.25">
      <c r="A13" s="32"/>
      <c r="B13" s="730"/>
      <c r="C13" s="38" t="s">
        <v>238</v>
      </c>
      <c r="D13" s="270" t="s">
        <v>241</v>
      </c>
      <c r="E13" s="39" t="str">
        <f t="array" ref="E13">INDEX(Профильные_системы[артикул],MATCH(Фурнитура!C13&amp;Фурнитура!D13,Профильные_системы[Название]&amp;Профильные_системы[цвет],0),0)</f>
        <v>AA0230.VR000.ZN0EP.CO</v>
      </c>
      <c r="F13" s="731" t="s">
        <v>366</v>
      </c>
      <c r="G13" s="731" t="s">
        <v>367</v>
      </c>
      <c r="H13" s="290">
        <f t="array" ref="H13">IF($D$9=$U$1,INDEX(Профильные_системы[РРЦ Без НДС],MATCH(Фурнитура!C13&amp;Фурнитура!D13,Профильные_системы[Название]&amp;Профильные_системы[цвет],0)),IF($D$9=$U$2,INDEX(Профильные_системы[РРЦ с НДС],MATCH(Фурнитура!C13&amp;Фурнитура!D13,Профильные_системы[Название]&amp;Профильные_системы[цвет],0)),IF($D$9=$U$3,INDEX(Профильные_системы["0" НДС],MATCH(Фурнитура!C13&amp;Фурнитура!D13,Профильные_системы[Название]&amp;Профильные_системы[цвет],0)),0)))</f>
        <v>3708.3</v>
      </c>
      <c r="I13" s="290">
        <f>H13-H13*$I$9</f>
        <v>3708.3</v>
      </c>
      <c r="J13" s="5"/>
    </row>
    <row r="14" spans="1:21" ht="30" customHeight="1" x14ac:dyDescent="0.25">
      <c r="A14" s="32"/>
      <c r="B14" s="730"/>
      <c r="C14" s="38" t="s">
        <v>238</v>
      </c>
      <c r="D14" s="270" t="s">
        <v>239</v>
      </c>
      <c r="E14" s="39" t="str">
        <f t="array" ref="E14">INDEX(Профильные_системы[артикул],MATCH(Фурнитура!C14&amp;Фурнитура!D14,Профильные_системы[Название]&amp;Профильные_системы[цвет],0),0)</f>
        <v>AA0250.VR000.ZN0EP.CO</v>
      </c>
      <c r="F14" s="732"/>
      <c r="G14" s="732"/>
      <c r="H14" s="290">
        <f t="array" ref="H14">IF($D$9=$U$1,INDEX(Профильные_системы[РРЦ Без НДС],MATCH(Фурнитура!C14&amp;Фурнитура!D14,Профильные_системы[Название]&amp;Профильные_системы[цвет],0)),IF($D$9=$U$2,INDEX(Профильные_системы[РРЦ с НДС],MATCH(Фурнитура!C14&amp;Фурнитура!D14,Профильные_системы[Название]&amp;Профильные_системы[цвет],0)),IF($D$9=$U$3,INDEX(Профильные_системы["0" НДС],MATCH(Фурнитура!C14&amp;Фурнитура!D14,Профильные_системы[Название]&amp;Профильные_системы[цвет],0)),0)))</f>
        <v>3708.3</v>
      </c>
      <c r="I14" s="290">
        <f t="shared" ref="I14:I86" si="0">H14-H14*$I$9</f>
        <v>3708.3</v>
      </c>
      <c r="J14" s="5"/>
    </row>
    <row r="15" spans="1:21" ht="30" customHeight="1" x14ac:dyDescent="0.25">
      <c r="A15" s="32"/>
      <c r="B15" s="730"/>
      <c r="C15" s="38" t="s">
        <v>238</v>
      </c>
      <c r="D15" s="270" t="s">
        <v>243</v>
      </c>
      <c r="E15" s="39" t="str">
        <f t="array" ref="E15">INDEX(Профильные_системы[артикул],MATCH(Фурнитура!C15&amp;Фурнитура!D15,Профильные_системы[Название]&amp;Профильные_системы[цвет],0),0)</f>
        <v>AA0270.VR000.ZN0EP.CO</v>
      </c>
      <c r="F15" s="733"/>
      <c r="G15" s="733"/>
      <c r="H15" s="290">
        <f t="array" ref="H15">IF($D$9=$U$1,INDEX(Профильные_системы[РРЦ Без НДС],MATCH(Фурнитура!C15&amp;Фурнитура!D15,Профильные_системы[Название]&amp;Профильные_системы[цвет],0)),IF($D$9=$U$2,INDEX(Профильные_системы[РРЦ с НДС],MATCH(Фурнитура!C15&amp;Фурнитура!D15,Профильные_системы[Название]&amp;Профильные_системы[цвет],0)),IF($D$9=$U$3,INDEX(Профильные_системы["0" НДС],MATCH(Фурнитура!C15&amp;Фурнитура!D15,Профильные_системы[Название]&amp;Профильные_системы[цвет],0)),0)))</f>
        <v>3708.3</v>
      </c>
      <c r="I15" s="290">
        <f t="shared" si="0"/>
        <v>3708.3</v>
      </c>
      <c r="J15" s="5"/>
    </row>
    <row r="16" spans="1:21" ht="45" customHeight="1" x14ac:dyDescent="0.25">
      <c r="A16" s="32"/>
      <c r="B16" s="576"/>
      <c r="C16" s="38" t="s">
        <v>2187</v>
      </c>
      <c r="D16" s="579"/>
      <c r="E16" s="39" t="str">
        <f t="array" ref="E16">INDEX(Профильные_системы[артикул],MATCH(Фурнитура!C16&amp;Фурнитура!D16,Профильные_системы[Название]&amp;Профильные_системы[цвет],0),0)</f>
        <v>AA0493.VP000.ZN0EP.CO</v>
      </c>
      <c r="F16" s="577"/>
      <c r="G16" s="577" t="s">
        <v>369</v>
      </c>
      <c r="H16" s="290">
        <f t="array" ref="H16">IF($D$9=$U$1,INDEX(Профильные_системы[РРЦ Без НДС],MATCH(Фурнитура!C16&amp;Фурнитура!D16,Профильные_системы[Название]&amp;Профильные_системы[цвет],0)),IF($D$9=$U$2,INDEX(Профильные_системы[РРЦ с НДС],MATCH(Фурнитура!C16&amp;Фурнитура!D16,Профильные_системы[Название]&amp;Профильные_системы[цвет],0)),IF($D$9=$U$3,INDEX(Профильные_системы["0" НДС],MATCH(Фурнитура!C16&amp;Фурнитура!D16,Профильные_системы[Название]&amp;Профильные_системы[цвет],0)),0)))</f>
        <v>2643.06</v>
      </c>
      <c r="I16" s="290">
        <f t="shared" ref="I16:I17" si="1">H16-H16*$I$9</f>
        <v>2643.06</v>
      </c>
      <c r="J16" s="5"/>
    </row>
    <row r="17" spans="1:10" ht="45" customHeight="1" x14ac:dyDescent="0.25">
      <c r="A17" s="32"/>
      <c r="B17" s="576"/>
      <c r="C17" s="38" t="s">
        <v>2188</v>
      </c>
      <c r="D17" s="579"/>
      <c r="E17" s="39" t="str">
        <f t="array" ref="E17">INDEX(Профильные_системы[артикул],MATCH(Фурнитура!C17&amp;Фурнитура!D17,Профильные_системы[Название]&amp;Профильные_системы[цвет],0),0)</f>
        <v>AA1123.VR000.ZN0EP.CO</v>
      </c>
      <c r="F17" s="577"/>
      <c r="G17" s="577" t="s">
        <v>367</v>
      </c>
      <c r="H17" s="290">
        <f t="array" ref="H17">IF($D$9=$U$1,INDEX(Профильные_системы[РРЦ Без НДС],MATCH(Фурнитура!C17&amp;Фурнитура!D17,Профильные_системы[Название]&amp;Профильные_системы[цвет],0)),IF($D$9=$U$2,INDEX(Профильные_системы[РРЦ с НДС],MATCH(Фурнитура!C17&amp;Фурнитура!D17,Профильные_системы[Название]&amp;Профильные_системы[цвет],0)),IF($D$9=$U$3,INDEX(Профильные_системы["0" НДС],MATCH(Фурнитура!C17&amp;Фурнитура!D17,Профильные_системы[Название]&amp;Профильные_системы[цвет],0)),0)))</f>
        <v>2950.66</v>
      </c>
      <c r="I17" s="290">
        <f t="shared" si="1"/>
        <v>2950.66</v>
      </c>
      <c r="J17" s="5"/>
    </row>
    <row r="18" spans="1:10" ht="60" customHeight="1" x14ac:dyDescent="0.25">
      <c r="A18" s="32"/>
      <c r="B18" s="26"/>
      <c r="C18" s="38" t="s">
        <v>306</v>
      </c>
      <c r="D18" s="270" t="s">
        <v>363</v>
      </c>
      <c r="E18" s="39" t="str">
        <f t="array" ref="E18">INDEX(Профильные_системы[артикул],MATCH(Фурнитура!C18&amp;Фурнитура!D18,Профильные_системы[Название]&amp;Профильные_системы[цвет],0),0)</f>
        <v>AS0502.VS000.BK000.CY</v>
      </c>
      <c r="F18" s="270" t="s">
        <v>370</v>
      </c>
      <c r="G18" s="270" t="s">
        <v>369</v>
      </c>
      <c r="H18" s="290">
        <f t="array" ref="H18">IF($D$9=$U$1,INDEX(Профильные_системы[РРЦ Без НДС],MATCH(Фурнитура!C18&amp;Фурнитура!D18,Профильные_системы[Название]&amp;Профильные_системы[цвет],0)),IF($D$9=$U$2,INDEX(Профильные_системы[РРЦ с НДС],MATCH(Фурнитура!C18&amp;Фурнитура!D18,Профильные_системы[Название]&amp;Профильные_системы[цвет],0)),IF($D$9=$U$3,INDEX(Профильные_системы["0" НДС],MATCH(Фурнитура!C18&amp;Фурнитура!D18,Профильные_системы[Название]&amp;Профильные_системы[цвет],0)),0)))</f>
        <v>103.59</v>
      </c>
      <c r="I18" s="290">
        <f t="shared" si="0"/>
        <v>103.59</v>
      </c>
      <c r="J18" s="5"/>
    </row>
    <row r="19" spans="1:10" ht="60" customHeight="1" x14ac:dyDescent="0.25">
      <c r="A19" s="32"/>
      <c r="B19" s="26"/>
      <c r="C19" s="38" t="s">
        <v>309</v>
      </c>
      <c r="D19" s="270" t="s">
        <v>363</v>
      </c>
      <c r="E19" s="39" t="str">
        <f t="array" ref="E19">INDEX(Профильные_системы[артикул],MATCH(Фурнитура!C19&amp;Фурнитура!D19,Профильные_системы[Название]&amp;Профильные_системы[цвет],0),0)</f>
        <v>AS0501.VS000.BK000.CY</v>
      </c>
      <c r="F19" s="270" t="s">
        <v>370</v>
      </c>
      <c r="G19" s="270" t="s">
        <v>369</v>
      </c>
      <c r="H19" s="290">
        <f t="array" ref="H19">IF($D$9=$U$1,INDEX(Профильные_системы[РРЦ Без НДС],MATCH(Фурнитура!C19&amp;Фурнитура!D19,Профильные_системы[Название]&amp;Профильные_системы[цвет],0)),IF($D$9=$U$2,INDEX(Профильные_системы[РРЦ с НДС],MATCH(Фурнитура!C19&amp;Фурнитура!D19,Профильные_системы[Название]&amp;Профильные_системы[цвет],0)),IF($D$9=$U$3,INDEX(Профильные_системы["0" НДС],MATCH(Фурнитура!C19&amp;Фурнитура!D19,Профильные_системы[Название]&amp;Профильные_системы[цвет],0)),0)))</f>
        <v>83.2</v>
      </c>
      <c r="I19" s="290">
        <f t="shared" si="0"/>
        <v>83.2</v>
      </c>
      <c r="J19" s="5"/>
    </row>
    <row r="20" spans="1:10" ht="30" customHeight="1" x14ac:dyDescent="0.25">
      <c r="A20" s="32"/>
      <c r="B20" s="730"/>
      <c r="C20" s="38" t="s">
        <v>372</v>
      </c>
      <c r="D20" s="40"/>
      <c r="E20" s="39" t="str">
        <f t="array" ref="E20">INDEX(Профильные_системы[артикул],MATCH(Фурнитура!C20&amp;Фурнитура!D20,Профильные_системы[Название]&amp;Профильные_системы[цвет],0),0)</f>
        <v>AE0160.VS000.ZN0EP.CO</v>
      </c>
      <c r="F20" s="731" t="s">
        <v>371</v>
      </c>
      <c r="G20" s="731" t="s">
        <v>367</v>
      </c>
      <c r="H20" s="290">
        <f t="array" ref="H20">IF($D$9=$U$1,INDEX(Профильные_системы[РРЦ Без НДС],MATCH(Фурнитура!C20&amp;Фурнитура!D20,Профильные_системы[Название]&amp;Профильные_системы[цвет],0)),IF($D$9=$U$2,INDEX(Профильные_системы[РРЦ с НДС],MATCH(Фурнитура!C20&amp;Фурнитура!D20,Профильные_системы[Название]&amp;Профильные_системы[цвет],0)),IF($D$9=$U$3,INDEX(Профильные_системы["0" НДС],MATCH(Фурнитура!C20&amp;Фурнитура!D20,Профильные_системы[Название]&amp;Профильные_системы[цвет],0)),0)))</f>
        <v>135.63</v>
      </c>
      <c r="I20" s="290">
        <f t="shared" si="0"/>
        <v>135.63</v>
      </c>
      <c r="J20" s="5"/>
    </row>
    <row r="21" spans="1:10" ht="30" customHeight="1" x14ac:dyDescent="0.25">
      <c r="A21" s="32"/>
      <c r="B21" s="730"/>
      <c r="C21" s="38" t="s">
        <v>1450</v>
      </c>
      <c r="D21" s="270"/>
      <c r="E21" s="39" t="str">
        <f t="array" ref="E21">INDEX(Профильные_системы[артикул],MATCH(Фурнитура!C21&amp;Фурнитура!D21,Профильные_системы[Название]&amp;Профильные_системы[цвет],0),0)</f>
        <v>AS0160.AS000.ZN0EP.CO</v>
      </c>
      <c r="F21" s="732"/>
      <c r="G21" s="732"/>
      <c r="H21" s="290">
        <f t="array" ref="H21">IF($D$9=$U$1,INDEX(Профильные_системы[РРЦ Без НДС],MATCH(Фурнитура!C21&amp;Фурнитура!D21,Профильные_системы[Название]&amp;Профильные_системы[цвет],0)),IF($D$9=$U$2,INDEX(Профильные_системы[РРЦ с НДС],MATCH(Фурнитура!C21&amp;Фурнитура!D21,Профильные_системы[Название]&amp;Профильные_системы[цвет],0)),IF($D$9=$U$3,INDEX(Профильные_системы["0" НДС],MATCH(Фурнитура!C21&amp;Фурнитура!D21,Профильные_системы[Название]&amp;Профильные_системы[цвет],0)),0)))</f>
        <v>339.08</v>
      </c>
      <c r="I21" s="290">
        <f t="shared" si="0"/>
        <v>339.08</v>
      </c>
      <c r="J21" s="5"/>
    </row>
    <row r="22" spans="1:10" ht="30" customHeight="1" x14ac:dyDescent="0.25">
      <c r="A22" s="32"/>
      <c r="B22" s="730"/>
      <c r="C22" s="38" t="s">
        <v>1449</v>
      </c>
      <c r="D22" s="270"/>
      <c r="E22" s="39" t="str">
        <f t="array" ref="E22">INDEX(Профильные_системы[артикул],MATCH(Фурнитура!C22&amp;Фурнитура!D22,Профильные_системы[Название]&amp;Профильные_системы[цвет],0),0)</f>
        <v>AS0161.AS000.ZN0EP.CO</v>
      </c>
      <c r="F22" s="733"/>
      <c r="G22" s="733"/>
      <c r="H22" s="290">
        <f t="array" ref="H22">IF($D$9=$U$1,INDEX(Профильные_системы[РРЦ Без НДС],MATCH(Фурнитура!C22&amp;Фурнитура!D22,Профильные_системы[Название]&amp;Профильные_системы[цвет],0)),IF($D$9=$U$2,INDEX(Профильные_системы[РРЦ с НДС],MATCH(Фурнитура!C22&amp;Фурнитура!D22,Профильные_системы[Название]&amp;Профильные_системы[цвет],0)),IF($D$9=$U$3,INDEX(Профильные_системы["0" НДС],MATCH(Фурнитура!C22&amp;Фурнитура!D22,Профильные_системы[Название]&amp;Профильные_системы[цвет],0)),0)))</f>
        <v>339.08</v>
      </c>
      <c r="I22" s="290">
        <f t="shared" si="0"/>
        <v>339.08</v>
      </c>
      <c r="J22" s="5"/>
    </row>
    <row r="23" spans="1:10" ht="60" customHeight="1" x14ac:dyDescent="0.25">
      <c r="A23" s="32"/>
      <c r="B23" s="397"/>
      <c r="C23" s="38" t="s">
        <v>1576</v>
      </c>
      <c r="D23" s="398"/>
      <c r="E23" s="39" t="str">
        <f t="array" ref="E23">INDEX(Профильные_системы[артикул],MATCH(Фурнитура!C23&amp;Фурнитура!D23,Профильные_системы[Название]&amp;Профильные_системы[цвет],0),0)</f>
        <v>AS0071.VS000.ZN0EP.CT</v>
      </c>
      <c r="F23" s="396"/>
      <c r="G23" s="396" t="s">
        <v>369</v>
      </c>
      <c r="H23" s="290">
        <f t="array" ref="H23">IF($D$9=$U$1,INDEX(Профильные_системы[РРЦ Без НДС],MATCH(Фурнитура!C23&amp;Фурнитура!D23,Профильные_системы[Название]&amp;Профильные_системы[цвет],0)),IF($D$9=$U$2,INDEX(Профильные_системы[РРЦ с НДС],MATCH(Фурнитура!C23&amp;Фурнитура!D23,Профильные_системы[Название]&amp;Профильные_системы[цвет],0)),IF($D$9=$U$3,INDEX(Профильные_системы["0" НДС],MATCH(Фурнитура!C23&amp;Фурнитура!D23,Профильные_системы[Название]&amp;Профильные_системы[цвет],0)),0)))</f>
        <v>388.93</v>
      </c>
      <c r="I23" s="403">
        <f t="shared" ref="I23" si="2">H23-H23*$I$9</f>
        <v>388.93</v>
      </c>
      <c r="J23" s="5"/>
    </row>
    <row r="24" spans="1:10" ht="60" customHeight="1" x14ac:dyDescent="0.25">
      <c r="A24" s="32"/>
      <c r="B24" s="26"/>
      <c r="C24" s="38" t="s">
        <v>315</v>
      </c>
      <c r="D24" s="270"/>
      <c r="E24" s="39" t="str">
        <f t="array" ref="E24">INDEX(Профильные_системы[артикул],MATCH(Фурнитура!C24&amp;Фурнитура!D24,Профильные_системы[Название]&amp;Профильные_системы[цвет],0),0)</f>
        <v>AS0111.VS000.ZN0EP.CY</v>
      </c>
      <c r="F24" s="270" t="s">
        <v>371</v>
      </c>
      <c r="G24" s="270" t="s">
        <v>367</v>
      </c>
      <c r="H24" s="290">
        <f t="array" ref="H24">IF($D$9=$U$1,INDEX(Профильные_системы[РРЦ Без НДС],MATCH(Фурнитура!C24&amp;Фурнитура!D24,Профильные_системы[Название]&amp;Профильные_системы[цвет],0)),IF($D$9=$U$2,INDEX(Профильные_системы[РРЦ с НДС],MATCH(Фурнитура!C24&amp;Фурнитура!D24,Профильные_системы[Название]&amp;Профильные_системы[цвет],0)),IF($D$9=$U$3,INDEX(Профильные_системы["0" НДС],MATCH(Фурнитура!C24&amp;Фурнитура!D24,Профильные_системы[Название]&amp;Профильные_системы[цвет],0)),0)))</f>
        <v>166.64</v>
      </c>
      <c r="I24" s="290">
        <f t="shared" si="0"/>
        <v>166.64</v>
      </c>
      <c r="J24" s="5"/>
    </row>
    <row r="25" spans="1:10" ht="30" customHeight="1" x14ac:dyDescent="0.25">
      <c r="A25" s="32"/>
      <c r="B25" s="731"/>
      <c r="C25" s="38" t="s">
        <v>1144</v>
      </c>
      <c r="D25" s="41" t="s">
        <v>3</v>
      </c>
      <c r="E25" s="39" t="str">
        <f t="array" ref="E25">INDEX(Профильные_системы[артикул],MATCH(Фурнитура!C25&amp;Фурнитура!D25,Профильные_системы[Название]&amp;Профильные_системы[цвет],0),0)</f>
        <v>AS0000.VS000.SLMPC.CR</v>
      </c>
      <c r="F25" s="267" t="s">
        <v>371</v>
      </c>
      <c r="G25" s="270" t="s">
        <v>367</v>
      </c>
      <c r="H25" s="290">
        <f t="array" ref="H25">IF($D$9=$U$1,INDEX(Профильные_системы[РРЦ Без НДС],MATCH(Фурнитура!C25&amp;Фурнитура!D25,Профильные_системы[Название]&amp;Профильные_системы[цвет],0)),IF($D$9=$U$2,INDEX(Профильные_системы[РРЦ с НДС],MATCH(Фурнитура!C25&amp;Фурнитура!D25,Профильные_системы[Название]&amp;Профильные_системы[цвет],0)),IF($D$9=$U$3,INDEX(Профильные_системы["0" НДС],MATCH(Фурнитура!C25&amp;Фурнитура!D25,Профильные_системы[Название]&amp;Профильные_системы[цвет],0)),0)))</f>
        <v>2305.35</v>
      </c>
      <c r="I25" s="290">
        <f t="shared" si="0"/>
        <v>2305.35</v>
      </c>
      <c r="J25" s="5"/>
    </row>
    <row r="26" spans="1:10" ht="30" customHeight="1" x14ac:dyDescent="0.25">
      <c r="A26" s="32"/>
      <c r="B26" s="732"/>
      <c r="C26" s="38" t="s">
        <v>1144</v>
      </c>
      <c r="D26" s="270" t="s">
        <v>1151</v>
      </c>
      <c r="E26" s="39" t="str">
        <f t="array" ref="E26">INDEX(Профильные_системы[артикул],MATCH(Фурнитура!C26&amp;Фурнитура!D26,Профильные_системы[Название]&amp;Профильные_системы[цвет],0),0)</f>
        <v>AS0000.VS000.CH0PC.CR</v>
      </c>
      <c r="F26" s="267" t="s">
        <v>371</v>
      </c>
      <c r="G26" s="270" t="s">
        <v>367</v>
      </c>
      <c r="H26" s="290">
        <f t="array" ref="H26">IF($D$9=$U$1,INDEX(Профильные_системы[РРЦ Без НДС],MATCH(Фурнитура!C26&amp;Фурнитура!D26,Профильные_системы[Название]&amp;Профильные_системы[цвет],0)),IF($D$9=$U$2,INDEX(Профильные_системы[РРЦ с НДС],MATCH(Фурнитура!C26&amp;Фурнитура!D26,Профильные_системы[Название]&amp;Профильные_системы[цвет],0)),IF($D$9=$U$3,INDEX(Профильные_системы["0" НДС],MATCH(Фурнитура!C26&amp;Фурнитура!D26,Профильные_системы[Название]&amp;Профильные_системы[цвет],0)),0)))</f>
        <v>2305.35</v>
      </c>
      <c r="I26" s="290">
        <f t="shared" si="0"/>
        <v>2305.35</v>
      </c>
      <c r="J26" s="5"/>
    </row>
    <row r="27" spans="1:10" ht="30" customHeight="1" x14ac:dyDescent="0.25">
      <c r="A27" s="32"/>
      <c r="B27" s="732"/>
      <c r="C27" s="38" t="s">
        <v>1144</v>
      </c>
      <c r="D27" s="270" t="s">
        <v>1146</v>
      </c>
      <c r="E27" s="39" t="str">
        <f t="array" ref="E27">INDEX(Профильные_системы[артикул],MATCH(Фурнитура!C27&amp;Фурнитура!D27,Профильные_системы[Название]&amp;Профильные_системы[цвет],0),0)</f>
        <v>AS0000.VS000.GL0PC.CR</v>
      </c>
      <c r="F27" s="267" t="s">
        <v>371</v>
      </c>
      <c r="G27" s="270" t="s">
        <v>367</v>
      </c>
      <c r="H27" s="290">
        <f t="array" ref="H27">IF($D$9=$U$1,INDEX(Профильные_системы[РРЦ Без НДС],MATCH(Фурнитура!C27&amp;Фурнитура!D27,Профильные_системы[Название]&amp;Профильные_системы[цвет],0)),IF($D$9=$U$2,INDEX(Профильные_системы[РРЦ с НДС],MATCH(Фурнитура!C27&amp;Фурнитура!D27,Профильные_системы[Название]&amp;Профильные_системы[цвет],0)),IF($D$9=$U$3,INDEX(Профильные_системы["0" НДС],MATCH(Фурнитура!C27&amp;Фурнитура!D27,Профильные_системы[Название]&amp;Профильные_системы[цвет],0)),0)))</f>
        <v>2305.35</v>
      </c>
      <c r="I27" s="290">
        <f t="shared" si="0"/>
        <v>2305.35</v>
      </c>
      <c r="J27" s="5"/>
    </row>
    <row r="28" spans="1:10" ht="30" customHeight="1" x14ac:dyDescent="0.25">
      <c r="A28" s="32"/>
      <c r="B28" s="732"/>
      <c r="C28" s="38" t="s">
        <v>1144</v>
      </c>
      <c r="D28" s="444" t="s">
        <v>469</v>
      </c>
      <c r="E28" s="445" t="str">
        <f t="array" ref="E28">INDEX(Профильные_системы[артикул],MATCH(Фурнитура!C28&amp;Фурнитура!D28,Профильные_системы[Название]&amp;Профильные_системы[цвет],0),0)</f>
        <v>AS0000.VS000.WH0PC.CR</v>
      </c>
      <c r="F28" s="446" t="s">
        <v>371</v>
      </c>
      <c r="G28" s="444" t="s">
        <v>367</v>
      </c>
      <c r="H28" s="447">
        <f t="array" ref="H28">IF($D$9=$U$1,INDEX(Профильные_системы[РРЦ Без НДС],MATCH(Фурнитура!C28&amp;Фурнитура!D28,Профильные_системы[Название]&amp;Профильные_системы[цвет],0)),IF($D$9=$U$2,INDEX(Профильные_системы[РРЦ с НДС],MATCH(Фурнитура!C28&amp;Фурнитура!D28,Профильные_системы[Название]&amp;Профильные_системы[цвет],0)),IF($D$9=$U$3,INDEX(Профильные_системы["0" НДС],MATCH(Фурнитура!C28&amp;Фурнитура!D28,Профильные_системы[Название]&amp;Профильные_системы[цвет],0)),0)))</f>
        <v>2305.35</v>
      </c>
      <c r="I28" s="447">
        <f t="shared" si="0"/>
        <v>2305.35</v>
      </c>
      <c r="J28" s="5"/>
    </row>
    <row r="29" spans="1:10" ht="30" customHeight="1" x14ac:dyDescent="0.25">
      <c r="A29" s="32"/>
      <c r="B29" s="732"/>
      <c r="C29" s="38" t="s">
        <v>1144</v>
      </c>
      <c r="D29" s="444" t="s">
        <v>1148</v>
      </c>
      <c r="E29" s="445" t="str">
        <f t="array" ref="E29">INDEX(Профильные_системы[артикул],MATCH(Фурнитура!C29&amp;Фурнитура!D26,Профильные_системы[Название]&amp;Профильные_системы[цвет],0),0)</f>
        <v>AS0000.VS000.CH0PC.CR</v>
      </c>
      <c r="F29" s="444" t="s">
        <v>371</v>
      </c>
      <c r="G29" s="444" t="s">
        <v>367</v>
      </c>
      <c r="H29" s="447">
        <f t="array" ref="H29">IF($D$9=$U$1,INDEX(Профильные_системы[РРЦ Без НДС],MATCH(Фурнитура!C29&amp;Фурнитура!D29,Профильные_системы[Название]&amp;Профильные_системы[цвет],0)),IF($D$9=$U$2,INDEX(Профильные_системы[РРЦ с НДС],MATCH(Фурнитура!C29&amp;Фурнитура!D29,Профильные_системы[Название]&amp;Профильные_системы[цвет],0)),IF($D$9=$U$3,INDEX(Профильные_системы["0" НДС],MATCH(Фурнитура!C29&amp;Фурнитура!D29,Профильные_системы[Название]&amp;Профильные_системы[цвет],0)),0)))</f>
        <v>2305.35</v>
      </c>
      <c r="I29" s="447">
        <f t="shared" si="0"/>
        <v>2305.35</v>
      </c>
      <c r="J29" s="5"/>
    </row>
    <row r="30" spans="1:10" ht="30" customHeight="1" x14ac:dyDescent="0.25">
      <c r="A30" s="32"/>
      <c r="B30" s="733"/>
      <c r="C30" s="38" t="s">
        <v>1144</v>
      </c>
      <c r="D30" s="444" t="s">
        <v>1153</v>
      </c>
      <c r="E30" s="445" t="str">
        <f t="array" ref="E30">INDEX(Профильные_системы[артикул],MATCH(Фурнитура!C30&amp;Фурнитура!D30,Профильные_системы[Название]&amp;Профильные_системы[цвет],0),0)</f>
        <v>AS0000.VS000.BK0PC.CR</v>
      </c>
      <c r="F30" s="444" t="s">
        <v>371</v>
      </c>
      <c r="G30" s="444" t="s">
        <v>367</v>
      </c>
      <c r="H30" s="447">
        <f t="array" ref="H30">IF($D$9=$U$1,INDEX(Профильные_системы[РРЦ Без НДС],MATCH(Фурнитура!C30&amp;Фурнитура!D30,Профильные_системы[Название]&amp;Профильные_системы[цвет],0)),IF($D$9=$U$2,INDEX(Профильные_системы[РРЦ с НДС],MATCH(Фурнитура!C30&amp;Фурнитура!D30,Профильные_системы[Название]&amp;Профильные_системы[цвет],0)),IF($D$9=$U$3,INDEX(Профильные_системы["0" НДС],MATCH(Фурнитура!C30&amp;Фурнитура!D30,Профильные_системы[Название]&amp;Профильные_системы[цвет],0)),0)))</f>
        <v>2305.35</v>
      </c>
      <c r="I30" s="447">
        <f t="shared" si="0"/>
        <v>2305.35</v>
      </c>
      <c r="J30" s="5"/>
    </row>
    <row r="31" spans="1:10" ht="60" customHeight="1" x14ac:dyDescent="0.25">
      <c r="A31" s="32"/>
      <c r="B31" s="26"/>
      <c r="C31" s="38" t="s">
        <v>319</v>
      </c>
      <c r="D31" s="270" t="s">
        <v>320</v>
      </c>
      <c r="E31" s="39" t="str">
        <f t="array" ref="E31">INDEX(Профильные_системы[артикул],MATCH(Фурнитура!C31&amp;Фурнитура!D31,Профильные_системы[Название]&amp;Профильные_системы[цвет],0),0)</f>
        <v>AA0040.VP000.IN0EP.CO</v>
      </c>
      <c r="F31" s="270" t="s">
        <v>371</v>
      </c>
      <c r="G31" s="270" t="s">
        <v>369</v>
      </c>
      <c r="H31" s="290">
        <f t="array" ref="H31">IF($D$9=$U$1,INDEX(Профильные_системы[РРЦ Без НДС],MATCH(Фурнитура!C31&amp;Фурнитура!D31,Профильные_системы[Название]&amp;Профильные_системы[цвет],0)),IF($D$9=$U$2,INDEX(Профильные_системы[РРЦ с НДС],MATCH(Фурнитура!C31&amp;Фурнитура!D31,Профильные_системы[Название]&amp;Профильные_системы[цвет],0)),IF($D$9=$U$3,INDEX(Профильные_системы["0" НДС],MATCH(Фурнитура!C31&amp;Фурнитура!D31,Профильные_системы[Название]&amp;Профильные_системы[цвет],0)),0)))</f>
        <v>17.96</v>
      </c>
      <c r="I31" s="290">
        <f t="shared" si="0"/>
        <v>17.96</v>
      </c>
      <c r="J31" s="5"/>
    </row>
    <row r="32" spans="1:10" ht="60" customHeight="1" x14ac:dyDescent="0.25">
      <c r="A32" s="32"/>
      <c r="B32" s="26"/>
      <c r="C32" s="38" t="s">
        <v>319</v>
      </c>
      <c r="D32" s="270" t="s">
        <v>363</v>
      </c>
      <c r="E32" s="39" t="str">
        <f t="array" ref="E32">INDEX(Профильные_системы[артикул],MATCH(Фурнитура!C32&amp;Фурнитура!D32,Профильные_системы[Название]&amp;Профильные_системы[цвет],0),0)</f>
        <v>AA0040.VP000.BK000.CO</v>
      </c>
      <c r="F32" s="270" t="s">
        <v>371</v>
      </c>
      <c r="G32" s="270" t="s">
        <v>369</v>
      </c>
      <c r="H32" s="290">
        <f t="array" ref="H32">IF($D$9=$U$1,INDEX(Профильные_системы[РРЦ Без НДС],MATCH(Фурнитура!C32&amp;Фурнитура!D32,Профильные_системы[Название]&amp;Профильные_системы[цвет],0)),IF($D$9=$U$2,INDEX(Профильные_системы[РРЦ с НДС],MATCH(Фурнитура!C32&amp;Фурнитура!D32,Профильные_системы[Название]&amp;Профильные_системы[цвет],0)),IF($D$9=$U$3,INDEX(Профильные_системы["0" НДС],MATCH(Фурнитура!C32&amp;Фурнитура!D32,Профильные_системы[Название]&amp;Профильные_системы[цвет],0)),0)))</f>
        <v>12.2</v>
      </c>
      <c r="I32" s="290">
        <f t="shared" si="0"/>
        <v>12.2</v>
      </c>
      <c r="J32" s="5"/>
    </row>
    <row r="33" spans="1:10" ht="60" customHeight="1" x14ac:dyDescent="0.25">
      <c r="A33" s="32"/>
      <c r="B33" s="26"/>
      <c r="C33" s="38" t="s">
        <v>323</v>
      </c>
      <c r="D33" s="270" t="s">
        <v>324</v>
      </c>
      <c r="E33" s="39" t="str">
        <f t="array" ref="E33">INDEX(Профильные_системы[артикул],MATCH(Фурнитура!C33&amp;Фурнитура!D33,Профильные_системы[Название]&amp;Профильные_системы[цвет],0),0)</f>
        <v>AA0075.VP000.ZN0EP.CO</v>
      </c>
      <c r="F33" s="270" t="s">
        <v>373</v>
      </c>
      <c r="G33" s="270" t="s">
        <v>369</v>
      </c>
      <c r="H33" s="290">
        <f t="array" ref="H33">IF($D$9=$U$1,INDEX(Профильные_системы[РРЦ Без НДС],MATCH(Фурнитура!C33&amp;Фурнитура!D33,Профильные_системы[Название]&amp;Профильные_системы[цвет],0)),IF($D$9=$U$2,INDEX(Профильные_системы[РРЦ с НДС],MATCH(Фурнитура!C33&amp;Фурнитура!D33,Профильные_системы[Название]&amp;Профильные_системы[цвет],0)),IF($D$9=$U$3,INDEX(Профильные_системы["0" НДС],MATCH(Фурнитура!C33&amp;Фурнитура!D33,Профильные_системы[Название]&amp;Профильные_системы[цвет],0)),0)))</f>
        <v>10.4</v>
      </c>
      <c r="I33" s="290">
        <f t="shared" si="0"/>
        <v>10.4</v>
      </c>
      <c r="J33" s="5"/>
    </row>
    <row r="34" spans="1:10" ht="60" customHeight="1" x14ac:dyDescent="0.25">
      <c r="A34" s="32"/>
      <c r="B34" s="26"/>
      <c r="C34" s="38" t="s">
        <v>1320</v>
      </c>
      <c r="D34" s="270"/>
      <c r="E34" s="39" t="str">
        <f t="array" ref="E34">INDEX(Профильные_системы[артикул],MATCH(Фурнитура!C34&amp;Фурнитура!D34,Профильные_системы[Название]&amp;Профильные_системы[цвет],0),0)</f>
        <v>AS0101.VP000.ZN0EP.CY</v>
      </c>
      <c r="F34" s="270" t="s">
        <v>371</v>
      </c>
      <c r="G34" s="270" t="s">
        <v>369</v>
      </c>
      <c r="H34" s="290">
        <f t="array" ref="H34">IF($D$9=$U$1,INDEX(Профильные_системы[РРЦ Без НДС],MATCH(Фурнитура!C34&amp;Фурнитура!D34,Профильные_системы[Название]&amp;Профильные_системы[цвет],0)),IF($D$9=$U$2,INDEX(Профильные_системы[РРЦ с НДС],MATCH(Фурнитура!C34&amp;Фурнитура!D34,Профильные_системы[Название]&amp;Профильные_системы[цвет],0)),IF($D$9=$U$3,INDEX(Профильные_системы["0" НДС],MATCH(Фурнитура!C34&amp;Фурнитура!D34,Профильные_системы[Название]&amp;Профильные_системы[цвет],0)),0)))</f>
        <v>22.02</v>
      </c>
      <c r="I34" s="290">
        <f t="shared" si="0"/>
        <v>22.02</v>
      </c>
      <c r="J34" s="5"/>
    </row>
    <row r="35" spans="1:10" ht="60" customHeight="1" x14ac:dyDescent="0.25">
      <c r="A35" s="32"/>
      <c r="B35" s="26"/>
      <c r="C35" s="38" t="s">
        <v>1243</v>
      </c>
      <c r="D35" s="270"/>
      <c r="E35" s="39" t="str">
        <f t="array" ref="E35">INDEX(Профильные_системы[артикул],MATCH(Фурнитура!C35&amp;Фурнитура!D35,Профильные_системы[Название]&amp;Профильные_системы[цвет],0),0)</f>
        <v>AS0103.VP000.ZN0EP.CP</v>
      </c>
      <c r="F35" s="270" t="s">
        <v>371</v>
      </c>
      <c r="G35" s="270" t="s">
        <v>369</v>
      </c>
      <c r="H35" s="290">
        <f t="array" ref="H35">IF($D$9=$U$1,INDEX(Профильные_системы[РРЦ Без НДС],MATCH(Фурнитура!C35&amp;Фурнитура!D35,Профильные_системы[Название]&amp;Профильные_системы[цвет],0)),IF($D$9=$U$2,INDEX(Профильные_системы[РРЦ с НДС],MATCH(Фурнитура!C35&amp;Фурнитура!D35,Профильные_системы[Название]&amp;Профильные_системы[цвет],0)),IF($D$9=$U$3,INDEX(Профильные_системы["0" НДС],MATCH(Фурнитура!C35&amp;Фурнитура!D35,Профильные_системы[Название]&amp;Профильные_системы[цвет],0)),0)))</f>
        <v>51.94</v>
      </c>
      <c r="I35" s="290">
        <f t="shared" si="0"/>
        <v>51.94</v>
      </c>
      <c r="J35" s="5"/>
    </row>
    <row r="36" spans="1:10" ht="60" customHeight="1" x14ac:dyDescent="0.25">
      <c r="A36" s="32"/>
      <c r="B36" s="368"/>
      <c r="C36" s="38" t="s">
        <v>1763</v>
      </c>
      <c r="D36" s="467"/>
      <c r="E36" s="39" t="str">
        <f t="array" ref="E36">INDEX(Профильные_системы[артикул],MATCH(Фурнитура!C36&amp;Фурнитура!D36,Профильные_системы[Название]&amp;Профильные_системы[цвет],0),0)</f>
        <v>AS0001.AP000.TR000.CY</v>
      </c>
      <c r="F36" s="467" t="s">
        <v>2180</v>
      </c>
      <c r="G36" s="467" t="s">
        <v>369</v>
      </c>
      <c r="H36" s="290">
        <f t="array" ref="H36">IF($D$9=$U$1,INDEX(Профильные_системы[РРЦ Без НДС],MATCH(Фурнитура!C36&amp;Фурнитура!D36,Профильные_системы[Название]&amp;Профильные_системы[цвет],0)),IF($D$9=$U$2,INDEX(Профильные_системы[РРЦ с НДС],MATCH(Фурнитура!C36&amp;Фурнитура!D36,Профильные_системы[Название]&amp;Профильные_системы[цвет],0)),IF($D$9=$U$3,INDEX(Профильные_системы["0" НДС],MATCH(Фурнитура!C36&amp;Фурнитура!D36,Профильные_системы[Название]&amp;Профильные_системы[цвет],0)),0)))</f>
        <v>58.31</v>
      </c>
      <c r="I36" s="290">
        <f t="shared" ref="I36" si="3">H36-H36*$I$9</f>
        <v>58.31</v>
      </c>
      <c r="J36" s="5"/>
    </row>
    <row r="37" spans="1:10" ht="60" customHeight="1" x14ac:dyDescent="0.25">
      <c r="A37" s="32"/>
      <c r="B37" s="26"/>
      <c r="C37" s="38" t="s">
        <v>1626</v>
      </c>
      <c r="D37" s="418"/>
      <c r="E37" s="39" t="str">
        <f t="array" ref="E37">INDEX(Профильные_системы[артикул],MATCH(Фурнитура!C37&amp;Фурнитура!D37,Профильные_системы[Название]&amp;Профильные_системы[цвет],0),0)</f>
        <v>AS0003.VP000.TR000.CY</v>
      </c>
      <c r="F37" s="418" t="s">
        <v>2181</v>
      </c>
      <c r="G37" s="418" t="s">
        <v>369</v>
      </c>
      <c r="H37" s="290">
        <f t="array" ref="H37">IF($D$9=$U$1,INDEX(Профильные_системы[РРЦ Без НДС],MATCH(Фурнитура!C37&amp;Фурнитура!D37,Профильные_системы[Название]&amp;Профильные_системы[цвет],0)),IF($D$9=$U$2,INDEX(Профильные_системы[РРЦ с НДС],MATCH(Фурнитура!C37&amp;Фурнитура!D37,Профильные_системы[Название]&amp;Профильные_системы[цвет],0)),IF($D$9=$U$3,INDEX(Профильные_системы["0" НДС],MATCH(Фурнитура!C37&amp;Фурнитура!D37,Профильные_системы[Название]&amp;Профильные_системы[цвет],0)),0)))</f>
        <v>11.67</v>
      </c>
      <c r="I37" s="290">
        <f t="shared" si="0"/>
        <v>11.67</v>
      </c>
      <c r="J37" s="5"/>
    </row>
    <row r="38" spans="1:10" ht="36.75" customHeight="1" x14ac:dyDescent="0.25">
      <c r="A38" s="32"/>
      <c r="B38" s="734"/>
      <c r="C38" s="38" t="s">
        <v>1713</v>
      </c>
      <c r="D38" s="406" t="s">
        <v>3</v>
      </c>
      <c r="E38" s="39" t="str">
        <f t="array" ref="E38">INDEX(Профильные_системы[артикул],MATCH(Фурнитура!C38&amp;Фурнитура!D38,Профильные_системы[Название]&amp;Профильные_системы[цвет],0),0)</f>
        <v>AA0037.VP000.SLMAN.CH</v>
      </c>
      <c r="F38" s="731" t="s">
        <v>370</v>
      </c>
      <c r="G38" s="406" t="s">
        <v>369</v>
      </c>
      <c r="H38" s="290">
        <f t="array" ref="H38">IF($D$9=$U$1,INDEX(Профильные_системы[РРЦ Без НДС],MATCH(Фурнитура!C38&amp;Фурнитура!D38,Профильные_системы[Название]&amp;Профильные_системы[цвет],0)),IF($D$9=$U$2,INDEX(Профильные_системы[РРЦ с НДС],MATCH(Фурнитура!C38&amp;Фурнитура!D38,Профильные_системы[Название]&amp;Профильные_системы[цвет],0)),IF($D$9=$U$3,INDEX(Профильные_системы["0" НДС],MATCH(Фурнитура!C38&amp;Фурнитура!D38,Профильные_системы[Название]&amp;Профильные_системы[цвет],0)),0)))</f>
        <v>797.31</v>
      </c>
      <c r="I38" s="290">
        <f t="shared" ref="I38" si="4">H38-H38*$I$9</f>
        <v>797.31</v>
      </c>
      <c r="J38" s="5"/>
    </row>
    <row r="39" spans="1:10" ht="36.75" customHeight="1" x14ac:dyDescent="0.25">
      <c r="A39" s="32"/>
      <c r="B39" s="737"/>
      <c r="C39" s="38" t="s">
        <v>1713</v>
      </c>
      <c r="D39" s="420" t="s">
        <v>11</v>
      </c>
      <c r="E39" s="39" t="str">
        <f t="array" ref="E39">INDEX(Профильные_системы[артикул],MATCH(Фурнитура!C39&amp;Фурнитура!D39,Профильные_системы[Название]&amp;Профильные_системы[цвет],0),0)</f>
        <v>AA0037.VP000.CHMAN.CH</v>
      </c>
      <c r="F39" s="732"/>
      <c r="G39" s="420" t="s">
        <v>369</v>
      </c>
      <c r="H39" s="290">
        <f t="array" ref="H39">IF($D$9=$U$1,INDEX(Профильные_системы[РРЦ Без НДС],MATCH(Фурнитура!C39&amp;Фурнитура!D39,Профильные_системы[Название]&amp;Профильные_системы[цвет],0)),IF($D$9=$U$2,INDEX(Профильные_системы[РРЦ с НДС],MATCH(Фурнитура!C39&amp;Фурнитура!D39,Профильные_системы[Название]&amp;Профильные_системы[цвет],0)),IF($D$9=$U$3,INDEX(Профильные_системы["0" НДС],MATCH(Фурнитура!C39&amp;Фурнитура!D39,Профильные_системы[Название]&amp;Профильные_системы[цвет],0)),0)))</f>
        <v>797.31</v>
      </c>
      <c r="I39" s="290">
        <f t="shared" ref="I39:I40" si="5">H39-H39*$I$9</f>
        <v>797.31</v>
      </c>
      <c r="J39" s="5"/>
    </row>
    <row r="40" spans="1:10" ht="36.75" customHeight="1" x14ac:dyDescent="0.25">
      <c r="A40" s="32"/>
      <c r="B40" s="737"/>
      <c r="C40" s="38" t="s">
        <v>1713</v>
      </c>
      <c r="D40" s="420" t="s">
        <v>7</v>
      </c>
      <c r="E40" s="39" t="str">
        <f t="array" ref="E40">INDEX(Профильные_системы[артикул],MATCH(Фурнитура!C40&amp;Фурнитура!D40,Профильные_системы[Название]&amp;Профильные_системы[цвет],0),0)</f>
        <v>AA0037.VP000.WHGPC.CH</v>
      </c>
      <c r="F40" s="732"/>
      <c r="G40" s="420" t="s">
        <v>369</v>
      </c>
      <c r="H40" s="290">
        <f t="array" ref="H40">IF($D$9=$U$1,INDEX(Профильные_системы[РРЦ Без НДС],MATCH(Фурнитура!C40&amp;Фурнитура!D40,Профильные_системы[Название]&amp;Профильные_системы[цвет],0)),IF($D$9=$U$2,INDEX(Профильные_системы[РРЦ с НДС],MATCH(Фурнитура!C40&amp;Фурнитура!D40,Профильные_системы[Название]&amp;Профильные_системы[цвет],0)),IF($D$9=$U$3,INDEX(Профильные_системы["0" НДС],MATCH(Фурнитура!C40&amp;Фурнитура!D40,Профильные_системы[Название]&amp;Профильные_системы[цвет],0)),0)))</f>
        <v>797.31</v>
      </c>
      <c r="I40" s="290">
        <f t="shared" si="5"/>
        <v>797.31</v>
      </c>
      <c r="J40" s="5"/>
    </row>
    <row r="41" spans="1:10" ht="36.75" customHeight="1" x14ac:dyDescent="0.25">
      <c r="A41" s="32"/>
      <c r="B41" s="738"/>
      <c r="C41" s="38" t="s">
        <v>1713</v>
      </c>
      <c r="D41" s="420" t="s">
        <v>1716</v>
      </c>
      <c r="E41" s="39" t="str">
        <f t="array" ref="E41">INDEX(Профильные_системы[артикул],MATCH(Фурнитура!C41&amp;Фурнитура!D41,Профильные_системы[Название]&amp;Профильные_системы[цвет],0),0)</f>
        <v>AA0037.VP000.BKMAN.CH</v>
      </c>
      <c r="F41" s="733"/>
      <c r="G41" s="420" t="s">
        <v>369</v>
      </c>
      <c r="H41" s="290">
        <f t="array" ref="H41">IF($D$9=$U$1,INDEX(Профильные_системы[РРЦ Без НДС],MATCH(Фурнитура!C41&amp;Фурнитура!D41,Профильные_системы[Название]&amp;Профильные_системы[цвет],0)),IF($D$9=$U$2,INDEX(Профильные_системы[РРЦ с НДС],MATCH(Фурнитура!C41&amp;Фурнитура!D41,Профильные_системы[Название]&amp;Профильные_системы[цвет],0)),IF($D$9=$U$3,INDEX(Профильные_системы["0" НДС],MATCH(Фурнитура!C41&amp;Фурнитура!D41,Профильные_системы[Название]&amp;Профильные_системы[цвет],0)),0)))</f>
        <v>797.31</v>
      </c>
      <c r="I41" s="290">
        <f t="shared" ref="I41" si="6">H41-H41*$I$9</f>
        <v>797.31</v>
      </c>
      <c r="J41" s="5"/>
    </row>
    <row r="42" spans="1:10" ht="30" customHeight="1" x14ac:dyDescent="0.25">
      <c r="A42" s="32"/>
      <c r="B42" s="734"/>
      <c r="C42" s="38" t="s">
        <v>333</v>
      </c>
      <c r="D42" s="270" t="s">
        <v>334</v>
      </c>
      <c r="E42" s="39" t="str">
        <f t="array" ref="E42">INDEX(Профильные_системы[артикул],MATCH(Фурнитура!C42&amp;Фурнитура!D42,Профильные_системы[Название]&amp;Профильные_системы[цвет],0),0)</f>
        <v>AA0084.VM100.TR000.RK</v>
      </c>
      <c r="F42" s="731" t="s">
        <v>374</v>
      </c>
      <c r="G42" s="270" t="s">
        <v>375</v>
      </c>
      <c r="H42" s="290">
        <f t="array" ref="H42">IF($D$9=$U$1,INDEX(Профильные_системы[РРЦ Без НДС],MATCH(Фурнитура!C42&amp;Фурнитура!D42,Профильные_системы[Название]&amp;Профильные_системы[цвет],0)),IF($D$9=$U$2,INDEX(Профильные_системы[РРЦ с НДС],MATCH(Фурнитура!C42&amp;Фурнитура!D42,Профильные_системы[Название]&amp;Профильные_системы[цвет],0)),IF($D$9=$U$3,INDEX(Профильные_системы["0" НДС],MATCH(Фурнитура!C42&amp;Фурнитура!D42,Профильные_системы[Название]&amp;Профильные_системы[цвет],0)),0)))</f>
        <v>44.33</v>
      </c>
      <c r="I42" s="290">
        <f t="shared" si="0"/>
        <v>44.33</v>
      </c>
      <c r="J42" s="5"/>
    </row>
    <row r="43" spans="1:10" ht="30" customHeight="1" x14ac:dyDescent="0.25">
      <c r="A43" s="32"/>
      <c r="B43" s="737"/>
      <c r="C43" s="38" t="s">
        <v>333</v>
      </c>
      <c r="D43" s="270" t="s">
        <v>336</v>
      </c>
      <c r="E43" s="39" t="str">
        <f t="array" ref="E43">INDEX(Профильные_системы[артикул],MATCH(Фурнитура!C43&amp;Фурнитура!D43,Профильные_системы[Название]&amp;Профильные_системы[цвет],0),0)</f>
        <v>AA0084.VM100.BK000.RK</v>
      </c>
      <c r="F43" s="732"/>
      <c r="G43" s="270" t="s">
        <v>375</v>
      </c>
      <c r="H43" s="290">
        <f t="array" ref="H43">IF($D$9=$U$1,INDEX(Профильные_системы[РРЦ Без НДС],MATCH(Фурнитура!C43&amp;Фурнитура!D43,Профильные_системы[Название]&amp;Профильные_системы[цвет],0)),IF($D$9=$U$2,INDEX(Профильные_системы[РРЦ с НДС],MATCH(Фурнитура!C43&amp;Фурнитура!D43,Профильные_системы[Название]&amp;Профильные_системы[цвет],0)),IF($D$9=$U$3,INDEX(Профильные_системы["0" НДС],MATCH(Фурнитура!C43&amp;Фурнитура!D43,Профильные_системы[Название]&amp;Профильные_системы[цвет],0)),0)))</f>
        <v>44.33</v>
      </c>
      <c r="I43" s="290">
        <f t="shared" si="0"/>
        <v>44.33</v>
      </c>
      <c r="J43" s="5"/>
    </row>
    <row r="44" spans="1:10" ht="30" customHeight="1" x14ac:dyDescent="0.25">
      <c r="A44" s="32"/>
      <c r="B44" s="737"/>
      <c r="C44" s="38" t="s">
        <v>339</v>
      </c>
      <c r="D44" s="270" t="s">
        <v>1504</v>
      </c>
      <c r="E44" s="39" t="str">
        <f t="array" ref="E44">INDEX(Профильные_системы[артикул],MATCH(Фурнитура!C44&amp;Фурнитура!D44,Профильные_системы[Название]&amp;Профильные_системы[цвет],0),0)</f>
        <v>AV0078.VM100.TR0EV.CB</v>
      </c>
      <c r="F44" s="732"/>
      <c r="G44" s="270" t="s">
        <v>375</v>
      </c>
      <c r="H44" s="290">
        <f t="array" ref="H44">IF($D$9=$U$1,INDEX(Профильные_системы[РРЦ Без НДС],MATCH(Фурнитура!C44&amp;Фурнитура!D44,Профильные_системы[Название]&amp;Профильные_системы[цвет],0)),IF($D$9=$U$2,INDEX(Профильные_системы[РРЦ с НДС],MATCH(Фурнитура!C44&amp;Фурнитура!D44,Профильные_системы[Название]&amp;Профильные_системы[цвет],0)),IF($D$9=$U$3,INDEX(Профильные_системы["0" НДС],MATCH(Фурнитура!C44&amp;Фурнитура!D44,Профильные_системы[Название]&amp;Профильные_системы[цвет],0)),0)))</f>
        <v>76.03</v>
      </c>
      <c r="I44" s="290">
        <f t="shared" si="0"/>
        <v>76.03</v>
      </c>
      <c r="J44" s="5"/>
    </row>
    <row r="45" spans="1:10" ht="30" customHeight="1" x14ac:dyDescent="0.25">
      <c r="A45" s="32"/>
      <c r="B45" s="737"/>
      <c r="C45" s="38" t="s">
        <v>339</v>
      </c>
      <c r="D45" s="270" t="s">
        <v>334</v>
      </c>
      <c r="E45" s="39" t="str">
        <f t="array" ref="E45">INDEX(Профильные_системы[артикул],MATCH(Фурнитура!C45&amp;Фурнитура!D45,Профильные_системы[Название]&amp;Профильные_системы[цвет],0),0)</f>
        <v>AA0098.VM100.TR000.RK</v>
      </c>
      <c r="F45" s="732"/>
      <c r="G45" s="270" t="s">
        <v>375</v>
      </c>
      <c r="H45" s="290">
        <f t="array" ref="H45">IF($D$9=$U$1,INDEX(Профильные_системы[РРЦ Без НДС],MATCH(Фурнитура!C45&amp;Фурнитура!D45,Профильные_системы[Название]&amp;Профильные_системы[цвет],0)),IF($D$9=$U$2,INDEX(Профильные_системы[РРЦ с НДС],MATCH(Фурнитура!C45&amp;Фурнитура!D45,Профильные_системы[Название]&amp;Профильные_системы[цвет],0)),IF($D$9=$U$3,INDEX(Профильные_системы["0" НДС],MATCH(Фурнитура!C45&amp;Фурнитура!D45,Профильные_системы[Название]&amp;Профильные_системы[цвет],0)),0)))</f>
        <v>40.08</v>
      </c>
      <c r="I45" s="290">
        <f t="shared" si="0"/>
        <v>40.08</v>
      </c>
      <c r="J45" s="5"/>
    </row>
    <row r="46" spans="1:10" ht="30" customHeight="1" x14ac:dyDescent="0.25">
      <c r="A46" s="32"/>
      <c r="B46" s="737"/>
      <c r="C46" s="38" t="s">
        <v>332</v>
      </c>
      <c r="D46" s="270" t="s">
        <v>334</v>
      </c>
      <c r="E46" s="39" t="str">
        <f t="array" ref="E46">INDEX(Профильные_системы[артикул],MATCH(Фурнитура!C46&amp;Фурнитура!D46,Профильные_системы[Название]&amp;Профильные_системы[цвет],0),0)</f>
        <v>AA0094.VM100.TR000.RK</v>
      </c>
      <c r="F46" s="732"/>
      <c r="G46" s="270" t="s">
        <v>375</v>
      </c>
      <c r="H46" s="290">
        <f t="array" ref="H46">IF($D$9=$U$1,INDEX(Профильные_системы[РРЦ Без НДС],MATCH(Фурнитура!C46&amp;Фурнитура!D46,Профильные_системы[Название]&amp;Профильные_системы[цвет],0)),IF($D$9=$U$2,INDEX(Профильные_системы[РРЦ с НДС],MATCH(Фурнитура!C46&amp;Фурнитура!D46,Профильные_системы[Название]&amp;Профильные_системы[цвет],0)),IF($D$9=$U$3,INDEX(Профильные_системы["0" НДС],MATCH(Фурнитура!C46&amp;Фурнитура!D46,Профильные_системы[Название]&amp;Профильные_системы[цвет],0)),0)))</f>
        <v>45.12</v>
      </c>
      <c r="I46" s="290">
        <f t="shared" si="0"/>
        <v>45.12</v>
      </c>
      <c r="J46" s="5"/>
    </row>
    <row r="47" spans="1:10" ht="30" customHeight="1" x14ac:dyDescent="0.25">
      <c r="A47" s="32"/>
      <c r="B47" s="738"/>
      <c r="C47" s="514" t="s">
        <v>2167</v>
      </c>
      <c r="D47" s="515" t="s">
        <v>334</v>
      </c>
      <c r="E47" s="516" t="str">
        <f t="array" ref="E47">INDEX(Профильные_системы[артикул],MATCH(Фурнитура!C47&amp;Фурнитура!D47,Профильные_системы[Название]&amp;Профильные_системы[цвет],0),0)</f>
        <v>AA0085.VM100.TR000.RK</v>
      </c>
      <c r="F47" s="732"/>
      <c r="G47" s="515" t="s">
        <v>375</v>
      </c>
      <c r="H47" s="517">
        <f t="array" ref="H47">IF($D$9=$U$1,INDEX(Профильные_системы[РРЦ Без НДС],MATCH(Фурнитура!C47&amp;Фурнитура!D47,Профильные_системы[Название]&amp;Профильные_системы[цвет],0)),IF($D$9=$U$2,INDEX(Профильные_системы[РРЦ с НДС],MATCH(Фурнитура!C47&amp;Фурнитура!D47,Профильные_системы[Название]&amp;Профильные_системы[цвет],0)),IF($D$9=$U$3,INDEX(Профильные_системы["0" НДС],MATCH(Фурнитура!C47&amp;Фурнитура!D47,Профильные_системы[Название]&amp;Профильные_системы[цвет],0)),0)))</f>
        <v>44.37</v>
      </c>
      <c r="I47" s="517">
        <f t="shared" ref="I47" si="7">H47-H47*$I$9</f>
        <v>44.37</v>
      </c>
      <c r="J47" s="5"/>
    </row>
    <row r="48" spans="1:10" ht="37.5" customHeight="1" x14ac:dyDescent="0.25">
      <c r="A48" s="32"/>
      <c r="B48" s="26"/>
      <c r="C48" s="38" t="s">
        <v>341</v>
      </c>
      <c r="D48" s="270" t="s">
        <v>334</v>
      </c>
      <c r="E48" s="39" t="str">
        <f t="array" ref="E48">INDEX(Профильные_системы[артикул],MATCH(Фурнитура!C48&amp;Фурнитура!D48,Профильные_системы[Название]&amp;Профильные_системы[цвет],0),0)</f>
        <v>AA0100.VM100.TR000.RK</v>
      </c>
      <c r="F48" s="733"/>
      <c r="G48" s="270" t="s">
        <v>375</v>
      </c>
      <c r="H48" s="290">
        <f t="array" ref="H48">IF($D$9=$U$1,INDEX(Профильные_системы[РРЦ Без НДС],MATCH(Фурнитура!C48&amp;Фурнитура!D48,Профильные_системы[Название]&amp;Профильные_системы[цвет],0)),IF($D$9=$U$2,INDEX(Профильные_системы[РРЦ с НДС],MATCH(Фурнитура!C48&amp;Фурнитура!D48,Профильные_системы[Название]&amp;Профильные_системы[цвет],0)),IF($D$9=$U$3,INDEX(Профильные_системы["0" НДС],MATCH(Фурнитура!C48&amp;Фурнитура!D48,Профильные_системы[Название]&amp;Профильные_системы[цвет],0)),0)))</f>
        <v>44.33</v>
      </c>
      <c r="I48" s="290">
        <f t="shared" si="0"/>
        <v>44.33</v>
      </c>
      <c r="J48" s="5"/>
    </row>
    <row r="49" spans="1:10" ht="30" customHeight="1" x14ac:dyDescent="0.25">
      <c r="A49" s="32"/>
      <c r="B49" s="730"/>
      <c r="C49" s="38" t="s">
        <v>343</v>
      </c>
      <c r="D49" s="270" t="s">
        <v>344</v>
      </c>
      <c r="E49" s="39" t="str">
        <f t="array" ref="E49">INDEX(Профильные_системы[артикул],MATCH(Фурнитура!C49&amp;Фурнитура!D49,Профильные_системы[Название]&amp;Профильные_системы[цвет],0),0)</f>
        <v>AA0956.VM150.WH000.CL</v>
      </c>
      <c r="F49" s="731" t="s">
        <v>1712</v>
      </c>
      <c r="G49" s="270" t="s">
        <v>375</v>
      </c>
      <c r="H49" s="290">
        <f t="array" ref="H49">IF($D$9=$U$1,INDEX(Профильные_системы[РРЦ Без НДС],MATCH(Фурнитура!C49&amp;Фурнитура!D49,Профильные_системы[Название]&amp;Профильные_системы[цвет],0)),IF($D$9=$U$2,INDEX(Профильные_системы[РРЦ с НДС],MATCH(Фурнитура!C49&amp;Фурнитура!D49,Профильные_системы[Название]&amp;Профильные_системы[цвет],0)),IF($D$9=$U$3,INDEX(Профильные_системы["0" НДС],MATCH(Фурнитура!C49&amp;Фурнитура!D49,Профильные_системы[Название]&amp;Профильные_системы[цвет],0)),0)))</f>
        <v>26.32</v>
      </c>
      <c r="I49" s="290">
        <f t="shared" si="0"/>
        <v>26.32</v>
      </c>
      <c r="J49" s="5"/>
    </row>
    <row r="50" spans="1:10" ht="30" customHeight="1" x14ac:dyDescent="0.25">
      <c r="A50" s="32"/>
      <c r="B50" s="730"/>
      <c r="C50" s="38" t="s">
        <v>346</v>
      </c>
      <c r="D50" s="270" t="s">
        <v>344</v>
      </c>
      <c r="E50" s="39" t="str">
        <f t="array" ref="E50">INDEX(Профильные_системы[артикул],MATCH(Фурнитура!C50&amp;Фурнитура!D50,Профильные_системы[Название]&amp;Профильные_системы[цвет],0),0)</f>
        <v>AA0956.VM150.BZ000.CL</v>
      </c>
      <c r="F50" s="732"/>
      <c r="G50" s="270" t="s">
        <v>375</v>
      </c>
      <c r="H50" s="290">
        <f t="array" ref="H50">IF($D$9=$U$1,INDEX(Профильные_системы[РРЦ Без НДС],MATCH(Фурнитура!C50&amp;Фурнитура!D50,Профильные_системы[Название]&amp;Профильные_системы[цвет],0)),IF($D$9=$U$2,INDEX(Профильные_системы[РРЦ с НДС],MATCH(Фурнитура!C50&amp;Фурнитура!D50,Профильные_системы[Название]&amp;Профильные_системы[цвет],0)),IF($D$9=$U$3,INDEX(Профильные_системы["0" НДС],MATCH(Фурнитура!C50&amp;Фурнитура!D50,Профильные_системы[Название]&amp;Профильные_системы[цвет],0)),0)))</f>
        <v>26.32</v>
      </c>
      <c r="I50" s="290">
        <f t="shared" si="0"/>
        <v>26.32</v>
      </c>
      <c r="J50" s="5"/>
    </row>
    <row r="51" spans="1:10" ht="30" customHeight="1" x14ac:dyDescent="0.25">
      <c r="A51" s="32"/>
      <c r="B51" s="730"/>
      <c r="C51" s="38" t="s">
        <v>348</v>
      </c>
      <c r="D51" s="270" t="s">
        <v>344</v>
      </c>
      <c r="E51" s="39" t="str">
        <f t="array" ref="E51">INDEX(Профильные_системы[артикул],MATCH(Фурнитура!C51&amp;Фурнитура!D51,Профильные_системы[Название]&amp;Профильные_системы[цвет],0),0)</f>
        <v>AA0956.VM150.GL000.CL</v>
      </c>
      <c r="F51" s="732"/>
      <c r="G51" s="270" t="s">
        <v>375</v>
      </c>
      <c r="H51" s="290">
        <f t="array" ref="H51">IF($D$9=$U$1,INDEX(Профильные_системы[РРЦ Без НДС],MATCH(Фурнитура!C51&amp;Фурнитура!D51,Профильные_системы[Название]&amp;Профильные_системы[цвет],0)),IF($D$9=$U$2,INDEX(Профильные_системы[РРЦ с НДС],MATCH(Фурнитура!C51&amp;Фурнитура!D51,Профильные_системы[Название]&amp;Профильные_системы[цвет],0)),IF($D$9=$U$3,INDEX(Профильные_системы["0" НДС],MATCH(Фурнитура!C51&amp;Фурнитура!D51,Профильные_системы[Название]&amp;Профильные_системы[цвет],0)),0)))</f>
        <v>26.32</v>
      </c>
      <c r="I51" s="290">
        <f t="shared" si="0"/>
        <v>26.32</v>
      </c>
      <c r="J51" s="5"/>
    </row>
    <row r="52" spans="1:10" ht="30" customHeight="1" x14ac:dyDescent="0.25">
      <c r="A52" s="32"/>
      <c r="B52" s="730"/>
      <c r="C52" s="38" t="s">
        <v>350</v>
      </c>
      <c r="D52" s="270" t="s">
        <v>344</v>
      </c>
      <c r="E52" s="39" t="str">
        <f t="array" ref="E52">INDEX(Профильные_системы[артикул],MATCH(Фурнитура!C52&amp;Фурнитура!D52,Профильные_системы[Название]&amp;Профильные_системы[цвет],0),0)</f>
        <v>AA0956.VM150.BR000.CL</v>
      </c>
      <c r="F52" s="732"/>
      <c r="G52" s="270" t="s">
        <v>375</v>
      </c>
      <c r="H52" s="290">
        <f t="array" ref="H52">IF($D$9=$U$1,INDEX(Профильные_системы[РРЦ Без НДС],MATCH(Фурнитура!C52&amp;Фурнитура!D52,Профильные_системы[Название]&amp;Профильные_системы[цвет],0)),IF($D$9=$U$2,INDEX(Профильные_системы[РРЦ с НДС],MATCH(Фурнитура!C52&amp;Фурнитура!D52,Профильные_системы[Название]&amp;Профильные_системы[цвет],0)),IF($D$9=$U$3,INDEX(Профильные_системы["0" НДС],MATCH(Фурнитура!C52&amp;Фурнитура!D52,Профильные_системы[Название]&amp;Профильные_системы[цвет],0)),0)))</f>
        <v>26.32</v>
      </c>
      <c r="I52" s="290">
        <f t="shared" si="0"/>
        <v>26.32</v>
      </c>
      <c r="J52" s="5"/>
    </row>
    <row r="53" spans="1:10" ht="30" customHeight="1" x14ac:dyDescent="0.25">
      <c r="A53" s="32"/>
      <c r="B53" s="730"/>
      <c r="C53" s="38" t="s">
        <v>352</v>
      </c>
      <c r="D53" s="270" t="s">
        <v>344</v>
      </c>
      <c r="E53" s="39" t="str">
        <f t="array" ref="E53">INDEX(Профильные_системы[артикул],MATCH(Фурнитура!C53&amp;Фурнитура!D53,Профильные_системы[Название]&amp;Профильные_системы[цвет],0),0)</f>
        <v>AA0956.VM150.BL000.CL</v>
      </c>
      <c r="F53" s="732"/>
      <c r="G53" s="270" t="s">
        <v>375</v>
      </c>
      <c r="H53" s="290">
        <f t="array" ref="H53">IF($D$9=$U$1,INDEX(Профильные_системы[РРЦ Без НДС],MATCH(Фурнитура!C53&amp;Фурнитура!D53,Профильные_системы[Название]&amp;Профильные_системы[цвет],0)),IF($D$9=$U$2,INDEX(Профильные_системы[РРЦ с НДС],MATCH(Фурнитура!C53&amp;Фурнитура!D53,Профильные_системы[Название]&amp;Профильные_системы[цвет],0)),IF($D$9=$U$3,INDEX(Профильные_системы["0" НДС],MATCH(Фурнитура!C53&amp;Фурнитура!D53,Профильные_системы[Название]&amp;Профильные_системы[цвет],0)),0)))</f>
        <v>26.32</v>
      </c>
      <c r="I53" s="290">
        <f t="shared" si="0"/>
        <v>26.32</v>
      </c>
      <c r="J53" s="5"/>
    </row>
    <row r="54" spans="1:10" ht="30" customHeight="1" x14ac:dyDescent="0.25">
      <c r="A54" s="32"/>
      <c r="B54" s="730"/>
      <c r="C54" s="38" t="s">
        <v>354</v>
      </c>
      <c r="D54" s="270" t="s">
        <v>344</v>
      </c>
      <c r="E54" s="39" t="str">
        <f t="array" ref="E54">INDEX(Профильные_системы[артикул],MATCH(Фурнитура!C54&amp;Фурнитура!D54,Профильные_системы[Название]&amp;Профильные_системы[цвет],0),0)</f>
        <v>AA0956.VM150.GR000.CL</v>
      </c>
      <c r="F54" s="732"/>
      <c r="G54" s="270" t="s">
        <v>375</v>
      </c>
      <c r="H54" s="290">
        <f t="array" ref="H54">IF($D$9=$U$1,INDEX(Профильные_системы[РРЦ Без НДС],MATCH(Фурнитура!C54&amp;Фурнитура!D54,Профильные_системы[Название]&amp;Профильные_системы[цвет],0)),IF($D$9=$U$2,INDEX(Профильные_системы[РРЦ с НДС],MATCH(Фурнитура!C54&amp;Фурнитура!D54,Профильные_системы[Название]&amp;Профильные_системы[цвет],0)),IF($D$9=$U$3,INDEX(Профильные_системы["0" НДС],MATCH(Фурнитура!C54&amp;Фурнитура!D54,Профильные_системы[Название]&amp;Профильные_системы[цвет],0)),0)))</f>
        <v>26.32</v>
      </c>
      <c r="I54" s="290">
        <f t="shared" si="0"/>
        <v>26.32</v>
      </c>
      <c r="J54" s="5"/>
    </row>
    <row r="55" spans="1:10" ht="30" customHeight="1" x14ac:dyDescent="0.25">
      <c r="A55" s="32"/>
      <c r="B55" s="730"/>
      <c r="C55" s="38" t="s">
        <v>356</v>
      </c>
      <c r="D55" s="270" t="s">
        <v>344</v>
      </c>
      <c r="E55" s="39" t="str">
        <f t="array" ref="E55">INDEX(Профильные_системы[артикул],MATCH(Фурнитура!C55&amp;Фурнитура!D55,Профильные_системы[Название]&amp;Профильные_системы[цвет],0),0)</f>
        <v>AA0956.VM150.BK000.CL</v>
      </c>
      <c r="F55" s="733"/>
      <c r="G55" s="270" t="s">
        <v>375</v>
      </c>
      <c r="H55" s="290">
        <f t="array" ref="H55">IF($D$9=$U$1,INDEX(Профильные_системы[РРЦ Без НДС],MATCH(Фурнитура!C55&amp;Фурнитура!D55,Профильные_системы[Название]&amp;Профильные_системы[цвет],0)),IF($D$9=$U$2,INDEX(Профильные_системы[РРЦ с НДС],MATCH(Фурнитура!C55&amp;Фурнитура!D55,Профильные_системы[Название]&amp;Профильные_системы[цвет],0)),IF($D$9=$U$3,INDEX(Профильные_системы["0" НДС],MATCH(Фурнитура!C55&amp;Фурнитура!D55,Профильные_системы[Название]&amp;Профильные_системы[цвет],0)),0)))</f>
        <v>26.32</v>
      </c>
      <c r="I55" s="290">
        <f t="shared" si="0"/>
        <v>26.32</v>
      </c>
      <c r="J55" s="5"/>
    </row>
    <row r="56" spans="1:10" ht="30" customHeight="1" x14ac:dyDescent="0.25">
      <c r="A56" s="32"/>
      <c r="B56" s="730"/>
      <c r="C56" s="38" t="s">
        <v>245</v>
      </c>
      <c r="D56" s="41" t="s">
        <v>3</v>
      </c>
      <c r="E56" s="39" t="str">
        <f t="array" ref="E56">INDEX(Профильные_системы[артикул],MATCH(Фурнитура!C56&amp;Фурнитура!D56,Профильные_системы[Название]&amp;Профильные_системы[цвет],0),0)</f>
        <v>AS0026.VP000.SLMPC.CY</v>
      </c>
      <c r="F56" s="731" t="s">
        <v>376</v>
      </c>
      <c r="G56" s="270" t="s">
        <v>369</v>
      </c>
      <c r="H56" s="290">
        <f t="array" ref="H56">IF($D$9=$U$1,INDEX(Профильные_системы[РРЦ Без НДС],MATCH(Фурнитура!C56&amp;Фурнитура!D56,Профильные_системы[Название]&amp;Профильные_системы[цвет],0)),IF($D$9=$U$2,INDEX(Профильные_системы[РРЦ с НДС],MATCH(Фурнитура!C56&amp;Фурнитура!D56,Профильные_системы[Название]&amp;Профильные_системы[цвет],0)),IF($D$9=$U$3,INDEX(Профильные_системы["0" НДС],MATCH(Фурнитура!C56&amp;Фурнитура!D56,Профильные_системы[Название]&amp;Профильные_системы[цвет],0)),0)))</f>
        <v>517.01</v>
      </c>
      <c r="I56" s="290">
        <f t="shared" si="0"/>
        <v>517.01</v>
      </c>
      <c r="J56" s="5"/>
    </row>
    <row r="57" spans="1:10" ht="30" customHeight="1" x14ac:dyDescent="0.25">
      <c r="A57" s="32"/>
      <c r="B57" s="730"/>
      <c r="C57" s="38" t="s">
        <v>245</v>
      </c>
      <c r="D57" s="270" t="s">
        <v>16</v>
      </c>
      <c r="E57" s="39" t="str">
        <f t="array" ref="E57">INDEX(Профильные_системы[артикул],MATCH(Фурнитура!C57&amp;Фурнитура!D57,Профильные_системы[Название]&amp;Профильные_системы[цвет],0),0)</f>
        <v>AS0026.VP000.GLMPC.CY</v>
      </c>
      <c r="F57" s="732"/>
      <c r="G57" s="270" t="s">
        <v>369</v>
      </c>
      <c r="H57" s="290">
        <f t="array" ref="H57">IF($D$9=$U$1,INDEX(Профильные_системы[РРЦ Без НДС],MATCH(Фурнитура!C57&amp;Фурнитура!D57,Профильные_системы[Название]&amp;Профильные_системы[цвет],0)),IF($D$9=$U$2,INDEX(Профильные_системы[РРЦ с НДС],MATCH(Фурнитура!C57&amp;Фурнитура!D57,Профильные_системы[Название]&amp;Профильные_системы[цвет],0)),IF($D$9=$U$3,INDEX(Профильные_системы["0" НДС],MATCH(Фурнитура!C57&amp;Фурнитура!D57,Профильные_системы[Название]&amp;Профильные_системы[цвет],0)),0)))</f>
        <v>517.01</v>
      </c>
      <c r="I57" s="290">
        <f t="shared" si="0"/>
        <v>517.01</v>
      </c>
      <c r="J57" s="5"/>
    </row>
    <row r="58" spans="1:10" ht="30" customHeight="1" x14ac:dyDescent="0.25">
      <c r="A58" s="32"/>
      <c r="B58" s="730"/>
      <c r="C58" s="38" t="s">
        <v>245</v>
      </c>
      <c r="D58" s="270" t="s">
        <v>11</v>
      </c>
      <c r="E58" s="39" t="str">
        <f t="array" ref="E58">INDEX(Профильные_системы[артикул],MATCH(Фурнитура!C58&amp;Фурнитура!D58,Профильные_системы[Название]&amp;Профильные_системы[цвет],0),0)</f>
        <v>AS0026.VP000.CHMPC.CY</v>
      </c>
      <c r="F58" s="732"/>
      <c r="G58" s="270" t="s">
        <v>369</v>
      </c>
      <c r="H58" s="290">
        <f t="array" ref="H58">IF($D$9=$U$1,INDEX(Профильные_системы[РРЦ Без НДС],MATCH(Фурнитура!C58&amp;Фурнитура!D58,Профильные_системы[Название]&amp;Профильные_системы[цвет],0)),IF($D$9=$U$2,INDEX(Профильные_системы[РРЦ с НДС],MATCH(Фурнитура!C58&amp;Фурнитура!D58,Профильные_системы[Название]&amp;Профильные_системы[цвет],0)),IF($D$9=$U$3,INDEX(Профильные_системы["0" НДС],MATCH(Фурнитура!C58&amp;Фурнитура!D58,Профильные_системы[Название]&amp;Профильные_системы[цвет],0)),0)))</f>
        <v>517.01</v>
      </c>
      <c r="I58" s="290">
        <f t="shared" si="0"/>
        <v>517.01</v>
      </c>
      <c r="J58" s="5"/>
    </row>
    <row r="59" spans="1:10" ht="30" customHeight="1" x14ac:dyDescent="0.25">
      <c r="A59" s="32"/>
      <c r="B59" s="730"/>
      <c r="C59" s="38" t="s">
        <v>245</v>
      </c>
      <c r="D59" s="270" t="s">
        <v>9</v>
      </c>
      <c r="E59" s="39" t="str">
        <f t="array" ref="E59">INDEX(Профильные_системы[артикул],MATCH(Фурнитура!C59&amp;Фурнитура!D59,Профильные_системы[Название]&amp;Профильные_системы[цвет],0),0)</f>
        <v>AS0026.VP000.BZMPC.CY</v>
      </c>
      <c r="F59" s="732"/>
      <c r="G59" s="270" t="s">
        <v>369</v>
      </c>
      <c r="H59" s="290">
        <f t="array" ref="H59">IF($D$9=$U$1,INDEX(Профильные_системы[РРЦ Без НДС],MATCH(Фурнитура!C59&amp;Фурнитура!D59,Профильные_системы[Название]&amp;Профильные_системы[цвет],0)),IF($D$9=$U$2,INDEX(Профильные_системы[РРЦ с НДС],MATCH(Фурнитура!C59&amp;Фурнитура!D59,Профильные_системы[Название]&amp;Профильные_системы[цвет],0)),IF($D$9=$U$3,INDEX(Профильные_системы["0" НДС],MATCH(Фурнитура!C59&amp;Фурнитура!D59,Профильные_системы[Название]&amp;Профильные_системы[цвет],0)),0)))</f>
        <v>517.01</v>
      </c>
      <c r="I59" s="290">
        <f t="shared" si="0"/>
        <v>517.01</v>
      </c>
      <c r="J59" s="5"/>
    </row>
    <row r="60" spans="1:10" ht="30" customHeight="1" x14ac:dyDescent="0.25">
      <c r="A60" s="32"/>
      <c r="B60" s="730"/>
      <c r="C60" s="38" t="s">
        <v>245</v>
      </c>
      <c r="D60" s="270" t="s">
        <v>5</v>
      </c>
      <c r="E60" s="39" t="str">
        <f t="array" ref="E60">INDEX(Профильные_системы[артикул],MATCH(Фурнитура!C60&amp;Фурнитура!D60,Профильные_системы[Название]&amp;Профильные_системы[цвет],0),0)</f>
        <v>AS0026.VP000.BKSPC.CY</v>
      </c>
      <c r="F60" s="732"/>
      <c r="G60" s="270" t="s">
        <v>369</v>
      </c>
      <c r="H60" s="290">
        <f t="array" ref="H60">IF($D$9=$U$1,INDEX(Профильные_системы[РРЦ Без НДС],MATCH(Фурнитура!C60&amp;Фурнитура!D60,Профильные_системы[Название]&amp;Профильные_системы[цвет],0)),IF($D$9=$U$2,INDEX(Профильные_системы[РРЦ с НДС],MATCH(Фурнитура!C60&amp;Фурнитура!D60,Профильные_системы[Название]&amp;Профильные_системы[цвет],0)),IF($D$9=$U$3,INDEX(Профильные_системы["0" НДС],MATCH(Фурнитура!C60&amp;Фурнитура!D60,Профильные_системы[Название]&amp;Профильные_системы[цвет],0)),0)))</f>
        <v>517.01</v>
      </c>
      <c r="I60" s="290">
        <f t="shared" si="0"/>
        <v>517.01</v>
      </c>
      <c r="J60" s="5"/>
    </row>
    <row r="61" spans="1:10" ht="30" customHeight="1" x14ac:dyDescent="0.25">
      <c r="A61" s="32"/>
      <c r="B61" s="730"/>
      <c r="C61" s="38" t="s">
        <v>245</v>
      </c>
      <c r="D61" s="270" t="s">
        <v>18</v>
      </c>
      <c r="E61" s="39" t="str">
        <f t="array" ref="E61">INDEX(Профильные_системы[артикул],MATCH(Фурнитура!C61&amp;Фурнитура!D61,Профильные_системы[Название]&amp;Профильные_системы[цвет],0),0)</f>
        <v>AS0026.VP000.WHMPC.CY</v>
      </c>
      <c r="F61" s="733"/>
      <c r="G61" s="270" t="s">
        <v>369</v>
      </c>
      <c r="H61" s="290">
        <f t="array" ref="H61">IF($D$9=$U$1,INDEX(Профильные_системы[РРЦ Без НДС],MATCH(Фурнитура!C61&amp;Фурнитура!D61,Профильные_системы[Название]&amp;Профильные_системы[цвет],0)),IF($D$9=$U$2,INDEX(Профильные_системы[РРЦ с НДС],MATCH(Фурнитура!C61&amp;Фурнитура!D61,Профильные_системы[Название]&amp;Профильные_системы[цвет],0)),IF($D$9=$U$3,INDEX(Профильные_системы["0" НДС],MATCH(Фурнитура!C61&amp;Фурнитура!D61,Профильные_системы[Название]&amp;Профильные_системы[цвет],0)),0)))</f>
        <v>517.01</v>
      </c>
      <c r="I61" s="290">
        <f t="shared" si="0"/>
        <v>517.01</v>
      </c>
      <c r="J61" s="5"/>
    </row>
    <row r="62" spans="1:10" ht="30" customHeight="1" x14ac:dyDescent="0.25">
      <c r="A62" s="32"/>
      <c r="B62" s="730"/>
      <c r="C62" s="38" t="s">
        <v>270</v>
      </c>
      <c r="D62" s="270" t="s">
        <v>3</v>
      </c>
      <c r="E62" s="39" t="str">
        <f t="array" ref="E62">INDEX(Профильные_системы[артикул],MATCH(Фурнитура!C62&amp;Фурнитура!D62,Профильные_системы[Название]&amp;Профильные_системы[цвет],0),0)</f>
        <v>AS0029.VP000.SLMPC.CY</v>
      </c>
      <c r="F62" s="731" t="s">
        <v>376</v>
      </c>
      <c r="G62" s="270" t="s">
        <v>369</v>
      </c>
      <c r="H62" s="290">
        <f t="array" ref="H62">IF($D$9=$U$1,INDEX(Профильные_системы[РРЦ Без НДС],MATCH(Фурнитура!C62&amp;Фурнитура!D62,Профильные_системы[Название]&amp;Профильные_системы[цвет],0)),IF($D$9=$U$2,INDEX(Профильные_системы[РРЦ с НДС],MATCH(Фурнитура!C62&amp;Фурнитура!D62,Профильные_системы[Название]&amp;Профильные_системы[цвет],0)),IF($D$9=$U$3,INDEX(Профильные_системы["0" НДС],MATCH(Фурнитура!C62&amp;Фурнитура!D62,Профильные_системы[Название]&amp;Профильные_системы[цвет],0)),0)))</f>
        <v>180.75</v>
      </c>
      <c r="I62" s="290">
        <f t="shared" si="0"/>
        <v>180.75</v>
      </c>
      <c r="J62" s="5"/>
    </row>
    <row r="63" spans="1:10" ht="30" customHeight="1" x14ac:dyDescent="0.25">
      <c r="A63" s="32"/>
      <c r="B63" s="730"/>
      <c r="C63" s="38" t="s">
        <v>270</v>
      </c>
      <c r="D63" s="270" t="s">
        <v>16</v>
      </c>
      <c r="E63" s="39" t="str">
        <f t="array" ref="E63">INDEX(Профильные_системы[артикул],MATCH(Фурнитура!C63&amp;Фурнитура!D63,Профильные_системы[Название]&amp;Профильные_системы[цвет],0),0)</f>
        <v>AS0029.VP000.GLMPC.CY</v>
      </c>
      <c r="F63" s="732"/>
      <c r="G63" s="270" t="s">
        <v>369</v>
      </c>
      <c r="H63" s="290">
        <f t="array" ref="H63">IF($D$9=$U$1,INDEX(Профильные_системы[РРЦ Без НДС],MATCH(Фурнитура!C63&amp;Фурнитура!D63,Профильные_системы[Название]&amp;Профильные_системы[цвет],0)),IF($D$9=$U$2,INDEX(Профильные_системы[РРЦ с НДС],MATCH(Фурнитура!C63&amp;Фурнитура!D63,Профильные_системы[Название]&amp;Профильные_системы[цвет],0)),IF($D$9=$U$3,INDEX(Профильные_системы["0" НДС],MATCH(Фурнитура!C63&amp;Фурнитура!D63,Профильные_системы[Название]&amp;Профильные_системы[цвет],0)),0)))</f>
        <v>180.75</v>
      </c>
      <c r="I63" s="290">
        <f t="shared" si="0"/>
        <v>180.75</v>
      </c>
      <c r="J63" s="5"/>
    </row>
    <row r="64" spans="1:10" ht="30" customHeight="1" x14ac:dyDescent="0.25">
      <c r="A64" s="32"/>
      <c r="B64" s="730"/>
      <c r="C64" s="38" t="s">
        <v>270</v>
      </c>
      <c r="D64" s="270" t="s">
        <v>11</v>
      </c>
      <c r="E64" s="39" t="str">
        <f t="array" ref="E64">INDEX(Профильные_системы[артикул],MATCH(Фурнитура!C64&amp;Фурнитура!D64,Профильные_системы[Название]&amp;Профильные_системы[цвет],0),0)</f>
        <v>AS0029.VP000.CHMPC.CY</v>
      </c>
      <c r="F64" s="732"/>
      <c r="G64" s="270" t="s">
        <v>369</v>
      </c>
      <c r="H64" s="290">
        <f t="array" ref="H64">IF($D$9=$U$1,INDEX(Профильные_системы[РРЦ Без НДС],MATCH(Фурнитура!C64&amp;Фурнитура!D64,Профильные_системы[Название]&amp;Профильные_системы[цвет],0)),IF($D$9=$U$2,INDEX(Профильные_системы[РРЦ с НДС],MATCH(Фурнитура!C64&amp;Фурнитура!D64,Профильные_системы[Название]&amp;Профильные_системы[цвет],0)),IF($D$9=$U$3,INDEX(Профильные_системы["0" НДС],MATCH(Фурнитура!C64&amp;Фурнитура!D64,Профильные_системы[Название]&amp;Профильные_системы[цвет],0)),0)))</f>
        <v>180.75</v>
      </c>
      <c r="I64" s="290">
        <f t="shared" si="0"/>
        <v>180.75</v>
      </c>
      <c r="J64" s="5"/>
    </row>
    <row r="65" spans="1:10" ht="30" customHeight="1" x14ac:dyDescent="0.25">
      <c r="A65" s="32"/>
      <c r="B65" s="730"/>
      <c r="C65" s="38" t="s">
        <v>270</v>
      </c>
      <c r="D65" s="270" t="s">
        <v>9</v>
      </c>
      <c r="E65" s="39" t="str">
        <f t="array" ref="E65">INDEX(Профильные_системы[артикул],MATCH(Фурнитура!C65&amp;Фурнитура!D65,Профильные_системы[Название]&amp;Профильные_системы[цвет],0),0)</f>
        <v>AS0029.VP000.BZMPC.CY</v>
      </c>
      <c r="F65" s="732"/>
      <c r="G65" s="270" t="s">
        <v>369</v>
      </c>
      <c r="H65" s="290">
        <f t="array" ref="H65">IF($D$9=$U$1,INDEX(Профильные_системы[РРЦ Без НДС],MATCH(Фурнитура!C65&amp;Фурнитура!D65,Профильные_системы[Название]&amp;Профильные_системы[цвет],0)),IF($D$9=$U$2,INDEX(Профильные_системы[РРЦ с НДС],MATCH(Фурнитура!C65&amp;Фурнитура!D65,Профильные_системы[Название]&amp;Профильные_системы[цвет],0)),IF($D$9=$U$3,INDEX(Профильные_системы["0" НДС],MATCH(Фурнитура!C65&amp;Фурнитура!D65,Профильные_системы[Название]&amp;Профильные_системы[цвет],0)),0)))</f>
        <v>180.75</v>
      </c>
      <c r="I65" s="290">
        <f t="shared" si="0"/>
        <v>180.75</v>
      </c>
      <c r="J65" s="5"/>
    </row>
    <row r="66" spans="1:10" ht="30" customHeight="1" x14ac:dyDescent="0.25">
      <c r="A66" s="32"/>
      <c r="B66" s="730"/>
      <c r="C66" s="38" t="s">
        <v>270</v>
      </c>
      <c r="D66" s="270" t="s">
        <v>5</v>
      </c>
      <c r="E66" s="39" t="str">
        <f t="array" ref="E66">INDEX(Профильные_системы[артикул],MATCH(Фурнитура!C66&amp;Фурнитура!D66,Профильные_системы[Название]&amp;Профильные_системы[цвет],0),0)</f>
        <v>AS0029.VP000.BKSPC.CY</v>
      </c>
      <c r="F66" s="732"/>
      <c r="G66" s="270" t="s">
        <v>369</v>
      </c>
      <c r="H66" s="290">
        <f t="array" ref="H66">IF($D$9=$U$1,INDEX(Профильные_системы[РРЦ Без НДС],MATCH(Фурнитура!C66&amp;Фурнитура!D66,Профильные_системы[Название]&amp;Профильные_системы[цвет],0)),IF($D$9=$U$2,INDEX(Профильные_системы[РРЦ с НДС],MATCH(Фурнитура!C66&amp;Фурнитура!D66,Профильные_системы[Название]&amp;Профильные_системы[цвет],0)),IF($D$9=$U$3,INDEX(Профильные_системы["0" НДС],MATCH(Фурнитура!C66&amp;Фурнитура!D66,Профильные_системы[Название]&amp;Профильные_системы[цвет],0)),0)))</f>
        <v>180.75</v>
      </c>
      <c r="I66" s="290">
        <f t="shared" si="0"/>
        <v>180.75</v>
      </c>
      <c r="J66" s="5"/>
    </row>
    <row r="67" spans="1:10" ht="30" customHeight="1" x14ac:dyDescent="0.25">
      <c r="A67" s="32"/>
      <c r="B67" s="730"/>
      <c r="C67" s="38" t="s">
        <v>270</v>
      </c>
      <c r="D67" s="270" t="s">
        <v>18</v>
      </c>
      <c r="E67" s="39" t="str">
        <f t="array" ref="E67">INDEX(Профильные_системы[артикул],MATCH(Фурнитура!C67&amp;Фурнитура!D67,Профильные_системы[Название]&amp;Профильные_системы[цвет],0),0)</f>
        <v>AS0029.VP000.WHMPC.CY</v>
      </c>
      <c r="F67" s="733"/>
      <c r="G67" s="270" t="s">
        <v>369</v>
      </c>
      <c r="H67" s="290">
        <f t="array" ref="H67">IF($D$9=$U$1,INDEX(Профильные_системы[РРЦ Без НДС],MATCH(Фурнитура!C67&amp;Фурнитура!D67,Профильные_системы[Название]&amp;Профильные_системы[цвет],0)),IF($D$9=$U$2,INDEX(Профильные_системы[РРЦ с НДС],MATCH(Фурнитура!C67&amp;Фурнитура!D67,Профильные_системы[Название]&amp;Профильные_системы[цвет],0)),IF($D$9=$U$3,INDEX(Профильные_системы["0" НДС],MATCH(Фурнитура!C67&amp;Фурнитура!D67,Профильные_системы[Название]&amp;Профильные_системы[цвет],0)),0)))</f>
        <v>180.75</v>
      </c>
      <c r="I67" s="290">
        <f t="shared" si="0"/>
        <v>180.75</v>
      </c>
      <c r="J67" s="5"/>
    </row>
    <row r="68" spans="1:10" ht="30" customHeight="1" x14ac:dyDescent="0.25">
      <c r="A68" s="32"/>
      <c r="B68" s="730"/>
      <c r="C68" s="38" t="s">
        <v>257</v>
      </c>
      <c r="D68" s="270" t="s">
        <v>3</v>
      </c>
      <c r="E68" s="39" t="str">
        <f t="array" ref="E68">INDEX(Профильные_системы[артикул],MATCH(Фурнитура!C68&amp;Фурнитура!D68,Профильные_системы[Название]&amp;Профильные_системы[цвет],0),0)</f>
        <v>AS0025.VP000.SLMPC.CY</v>
      </c>
      <c r="F68" s="731" t="s">
        <v>376</v>
      </c>
      <c r="G68" s="270" t="s">
        <v>369</v>
      </c>
      <c r="H68" s="290">
        <f t="array" ref="H68">IF($D$9=$U$1,INDEX(Профильные_системы[РРЦ Без НДС],MATCH(Фурнитура!C68&amp;Фурнитура!D68,Профильные_системы[Название]&amp;Профильные_системы[цвет],0)),IF($D$9=$U$2,INDEX(Профильные_системы[РРЦ с НДС],MATCH(Фурнитура!C68&amp;Фурнитура!D68,Профильные_системы[Название]&amp;Профильные_системы[цвет],0)),IF($D$9=$U$3,INDEX(Профильные_системы["0" НДС],MATCH(Фурнитура!C68&amp;Фурнитура!D68,Профильные_системы[Название]&amp;Профильные_системы[цвет],0)),0)))</f>
        <v>397.68</v>
      </c>
      <c r="I68" s="290">
        <f t="shared" si="0"/>
        <v>397.68</v>
      </c>
      <c r="J68" s="5"/>
    </row>
    <row r="69" spans="1:10" ht="30" customHeight="1" x14ac:dyDescent="0.25">
      <c r="A69" s="32"/>
      <c r="B69" s="730"/>
      <c r="C69" s="38" t="s">
        <v>257</v>
      </c>
      <c r="D69" s="270" t="s">
        <v>16</v>
      </c>
      <c r="E69" s="39" t="str">
        <f t="array" ref="E69">INDEX(Профильные_системы[артикул],MATCH(Фурнитура!C69&amp;Фурнитура!D69,Профильные_системы[Название]&amp;Профильные_системы[цвет],0),0)</f>
        <v>AS0025.VP000.GLMPC.CY</v>
      </c>
      <c r="F69" s="732"/>
      <c r="G69" s="270" t="s">
        <v>369</v>
      </c>
      <c r="H69" s="290">
        <f t="array" ref="H69">IF($D$9=$U$1,INDEX(Профильные_системы[РРЦ Без НДС],MATCH(Фурнитура!C69&amp;Фурнитура!D69,Профильные_системы[Название]&amp;Профильные_системы[цвет],0)),IF($D$9=$U$2,INDEX(Профильные_системы[РРЦ с НДС],MATCH(Фурнитура!C69&amp;Фурнитура!D69,Профильные_системы[Название]&amp;Профильные_системы[цвет],0)),IF($D$9=$U$3,INDEX(Профильные_системы["0" НДС],MATCH(Фурнитура!C69&amp;Фурнитура!D69,Профильные_системы[Название]&amp;Профильные_системы[цвет],0)),0)))</f>
        <v>397.68</v>
      </c>
      <c r="I69" s="290">
        <f t="shared" si="0"/>
        <v>397.68</v>
      </c>
      <c r="J69" s="5"/>
    </row>
    <row r="70" spans="1:10" ht="30" customHeight="1" x14ac:dyDescent="0.25">
      <c r="A70" s="32"/>
      <c r="B70" s="730"/>
      <c r="C70" s="38" t="s">
        <v>257</v>
      </c>
      <c r="D70" s="270" t="s">
        <v>11</v>
      </c>
      <c r="E70" s="39" t="str">
        <f t="array" ref="E70">INDEX(Профильные_системы[артикул],MATCH(Фурнитура!C70&amp;Фурнитура!D70,Профильные_системы[Название]&amp;Профильные_системы[цвет],0),0)</f>
        <v>AS0025.VP000.CHMPC.CY</v>
      </c>
      <c r="F70" s="732"/>
      <c r="G70" s="270" t="s">
        <v>369</v>
      </c>
      <c r="H70" s="290">
        <f t="array" ref="H70">IF($D$9=$U$1,INDEX(Профильные_системы[РРЦ Без НДС],MATCH(Фурнитура!C70&amp;Фурнитура!D70,Профильные_системы[Название]&amp;Профильные_системы[цвет],0)),IF($D$9=$U$2,INDEX(Профильные_системы[РРЦ с НДС],MATCH(Фурнитура!C70&amp;Фурнитура!D70,Профильные_системы[Название]&amp;Профильные_системы[цвет],0)),IF($D$9=$U$3,INDEX(Профильные_системы["0" НДС],MATCH(Фурнитура!C70&amp;Фурнитура!D70,Профильные_системы[Название]&amp;Профильные_системы[цвет],0)),0)))</f>
        <v>397.68</v>
      </c>
      <c r="I70" s="290">
        <f t="shared" si="0"/>
        <v>397.68</v>
      </c>
      <c r="J70" s="5"/>
    </row>
    <row r="71" spans="1:10" ht="30" customHeight="1" x14ac:dyDescent="0.25">
      <c r="A71" s="32"/>
      <c r="B71" s="730"/>
      <c r="C71" s="38" t="s">
        <v>257</v>
      </c>
      <c r="D71" s="270" t="s">
        <v>9</v>
      </c>
      <c r="E71" s="39" t="str">
        <f t="array" ref="E71">INDEX(Профильные_системы[артикул],MATCH(Фурнитура!C71&amp;Фурнитура!D71,Профильные_системы[Название]&amp;Профильные_системы[цвет],0),0)</f>
        <v>AS0025.VP000.BZMPC.CY</v>
      </c>
      <c r="F71" s="732"/>
      <c r="G71" s="270" t="s">
        <v>369</v>
      </c>
      <c r="H71" s="290">
        <f t="array" ref="H71">IF($D$9=$U$1,INDEX(Профильные_системы[РРЦ Без НДС],MATCH(Фурнитура!C71&amp;Фурнитура!D71,Профильные_системы[Название]&amp;Профильные_системы[цвет],0)),IF($D$9=$U$2,INDEX(Профильные_системы[РРЦ с НДС],MATCH(Фурнитура!C71&amp;Фурнитура!D71,Профильные_системы[Название]&amp;Профильные_системы[цвет],0)),IF($D$9=$U$3,INDEX(Профильные_системы["0" НДС],MATCH(Фурнитура!C71&amp;Фурнитура!D71,Профильные_системы[Название]&amp;Профильные_системы[цвет],0)),0)))</f>
        <v>397.68</v>
      </c>
      <c r="I71" s="290">
        <f t="shared" si="0"/>
        <v>397.68</v>
      </c>
      <c r="J71" s="5"/>
    </row>
    <row r="72" spans="1:10" ht="30" customHeight="1" x14ac:dyDescent="0.25">
      <c r="A72" s="32"/>
      <c r="B72" s="730"/>
      <c r="C72" s="38" t="s">
        <v>257</v>
      </c>
      <c r="D72" s="270" t="s">
        <v>5</v>
      </c>
      <c r="E72" s="39" t="str">
        <f t="array" ref="E72">INDEX(Профильные_системы[артикул],MATCH(Фурнитура!C72&amp;Фурнитура!D72,Профильные_системы[Название]&amp;Профильные_системы[цвет],0),0)</f>
        <v>AS0025.VP000.BKSPC.CY</v>
      </c>
      <c r="F72" s="732"/>
      <c r="G72" s="270" t="s">
        <v>369</v>
      </c>
      <c r="H72" s="290">
        <f t="array" ref="H72">IF($D$9=$U$1,INDEX(Профильные_системы[РРЦ Без НДС],MATCH(Фурнитура!C72&amp;Фурнитура!D72,Профильные_системы[Название]&amp;Профильные_системы[цвет],0)),IF($D$9=$U$2,INDEX(Профильные_системы[РРЦ с НДС],MATCH(Фурнитура!C72&amp;Фурнитура!D72,Профильные_системы[Название]&amp;Профильные_системы[цвет],0)),IF($D$9=$U$3,INDEX(Профильные_системы["0" НДС],MATCH(Фурнитура!C72&amp;Фурнитура!D72,Профильные_системы[Название]&amp;Профильные_системы[цвет],0)),0)))</f>
        <v>397.68</v>
      </c>
      <c r="I72" s="290">
        <f t="shared" si="0"/>
        <v>397.68</v>
      </c>
      <c r="J72" s="5"/>
    </row>
    <row r="73" spans="1:10" ht="30" customHeight="1" x14ac:dyDescent="0.25">
      <c r="A73" s="32"/>
      <c r="B73" s="730"/>
      <c r="C73" s="38" t="s">
        <v>257</v>
      </c>
      <c r="D73" s="270" t="s">
        <v>18</v>
      </c>
      <c r="E73" s="39" t="str">
        <f t="array" ref="E73">INDEX(Профильные_системы[артикул],MATCH(Фурнитура!C73&amp;Фурнитура!D73,Профильные_системы[Название]&amp;Профильные_системы[цвет],0),0)</f>
        <v>AS0025.VP000.WHMPC.CY</v>
      </c>
      <c r="F73" s="733"/>
      <c r="G73" s="270" t="s">
        <v>369</v>
      </c>
      <c r="H73" s="290">
        <f t="array" ref="H73">IF($D$9=$U$1,INDEX(Профильные_системы[РРЦ Без НДС],MATCH(Фурнитура!C73&amp;Фурнитура!D73,Профильные_системы[Название]&amp;Профильные_системы[цвет],0)),IF($D$9=$U$2,INDEX(Профильные_системы[РРЦ с НДС],MATCH(Фурнитура!C73&amp;Фурнитура!D73,Профильные_системы[Название]&amp;Профильные_системы[цвет],0)),IF($D$9=$U$3,INDEX(Профильные_системы["0" НДС],MATCH(Фурнитура!C73&amp;Фурнитура!D73,Профильные_системы[Название]&amp;Профильные_системы[цвет],0)),0)))</f>
        <v>397.68</v>
      </c>
      <c r="I73" s="290">
        <f t="shared" si="0"/>
        <v>397.68</v>
      </c>
      <c r="J73" s="5"/>
    </row>
    <row r="74" spans="1:10" ht="30" customHeight="1" x14ac:dyDescent="0.25">
      <c r="A74" s="32"/>
      <c r="B74" s="730"/>
      <c r="C74" s="38" t="s">
        <v>277</v>
      </c>
      <c r="D74" s="270" t="s">
        <v>3</v>
      </c>
      <c r="E74" s="39" t="str">
        <f t="array" ref="E74">INDEX(Профильные_системы[артикул],MATCH(Фурнитура!C74&amp;Фурнитура!D74,Профильные_системы[Название]&amp;Профильные_системы[цвет],0),0)</f>
        <v>AS0030.VP000.SLMPC.CY</v>
      </c>
      <c r="F74" s="731" t="s">
        <v>376</v>
      </c>
      <c r="G74" s="270" t="s">
        <v>369</v>
      </c>
      <c r="H74" s="290">
        <f t="array" ref="H74">IF($D$9=$U$1,INDEX(Профильные_системы[РРЦ Без НДС],MATCH(Фурнитура!C74&amp;Фурнитура!D74,Профильные_системы[Название]&amp;Профильные_системы[цвет],0)),IF($D$9=$U$2,INDEX(Профильные_системы[РРЦ с НДС],MATCH(Фурнитура!C74&amp;Фурнитура!D74,Профильные_системы[Название]&amp;Профильные_системы[цвет],0)),IF($D$9=$U$3,INDEX(Профильные_системы["0" НДС],MATCH(Фурнитура!C74&amp;Фурнитура!D74,Профильные_системы[Название]&amp;Профильные_системы[цвет],0)),0)))</f>
        <v>83.54</v>
      </c>
      <c r="I74" s="290">
        <f t="shared" si="0"/>
        <v>83.54</v>
      </c>
      <c r="J74" s="5"/>
    </row>
    <row r="75" spans="1:10" ht="30" customHeight="1" x14ac:dyDescent="0.25">
      <c r="A75" s="32"/>
      <c r="B75" s="730"/>
      <c r="C75" s="38" t="s">
        <v>277</v>
      </c>
      <c r="D75" s="270" t="s">
        <v>16</v>
      </c>
      <c r="E75" s="39" t="str">
        <f t="array" ref="E75">INDEX(Профильные_системы[артикул],MATCH(Фурнитура!C75&amp;Фурнитура!D75,Профильные_системы[Название]&amp;Профильные_системы[цвет],0),0)</f>
        <v>AS0030.VP000.GLMPC.CY</v>
      </c>
      <c r="F75" s="732"/>
      <c r="G75" s="270" t="s">
        <v>369</v>
      </c>
      <c r="H75" s="290">
        <f t="array" ref="H75">IF($D$9=$U$1,INDEX(Профильные_системы[РРЦ Без НДС],MATCH(Фурнитура!C75&amp;Фурнитура!D75,Профильные_системы[Название]&amp;Профильные_системы[цвет],0)),IF($D$9=$U$2,INDEX(Профильные_системы[РРЦ с НДС],MATCH(Фурнитура!C75&amp;Фурнитура!D75,Профильные_системы[Название]&amp;Профильные_системы[цвет],0)),IF($D$9=$U$3,INDEX(Профильные_системы["0" НДС],MATCH(Фурнитура!C75&amp;Фурнитура!D75,Профильные_системы[Название]&amp;Профильные_системы[цвет],0)),0)))</f>
        <v>83.54</v>
      </c>
      <c r="I75" s="290">
        <f t="shared" si="0"/>
        <v>83.54</v>
      </c>
      <c r="J75" s="5"/>
    </row>
    <row r="76" spans="1:10" ht="30" customHeight="1" x14ac:dyDescent="0.25">
      <c r="A76" s="32"/>
      <c r="B76" s="730"/>
      <c r="C76" s="38" t="s">
        <v>277</v>
      </c>
      <c r="D76" s="270" t="s">
        <v>11</v>
      </c>
      <c r="E76" s="39" t="str">
        <f t="array" ref="E76">INDEX(Профильные_системы[артикул],MATCH(Фурнитура!C76&amp;Фурнитура!D76,Профильные_системы[Название]&amp;Профильные_системы[цвет],0),0)</f>
        <v>AS0030.VP000.CHMPC.CY</v>
      </c>
      <c r="F76" s="732"/>
      <c r="G76" s="270" t="s">
        <v>369</v>
      </c>
      <c r="H76" s="290">
        <f t="array" ref="H76">IF($D$9=$U$1,INDEX(Профильные_системы[РРЦ Без НДС],MATCH(Фурнитура!C76&amp;Фурнитура!D76,Профильные_системы[Название]&amp;Профильные_системы[цвет],0)),IF($D$9=$U$2,INDEX(Профильные_системы[РРЦ с НДС],MATCH(Фурнитура!C76&amp;Фурнитура!D76,Профильные_системы[Название]&amp;Профильные_системы[цвет],0)),IF($D$9=$U$3,INDEX(Профильные_системы["0" НДС],MATCH(Фурнитура!C76&amp;Фурнитура!D76,Профильные_системы[Название]&amp;Профильные_системы[цвет],0)),0)))</f>
        <v>83.54</v>
      </c>
      <c r="I76" s="290">
        <f t="shared" si="0"/>
        <v>83.54</v>
      </c>
      <c r="J76" s="5"/>
    </row>
    <row r="77" spans="1:10" ht="30" customHeight="1" x14ac:dyDescent="0.25">
      <c r="A77" s="32"/>
      <c r="B77" s="730"/>
      <c r="C77" s="38" t="s">
        <v>277</v>
      </c>
      <c r="D77" s="270" t="s">
        <v>9</v>
      </c>
      <c r="E77" s="39" t="str">
        <f t="array" ref="E77">INDEX(Профильные_системы[артикул],MATCH(Фурнитура!C77&amp;Фурнитура!D77,Профильные_системы[Название]&amp;Профильные_системы[цвет],0),0)</f>
        <v>AS0030.VP000.BZMPC.CY</v>
      </c>
      <c r="F77" s="732"/>
      <c r="G77" s="270" t="s">
        <v>369</v>
      </c>
      <c r="H77" s="290">
        <f t="array" ref="H77">IF($D$9=$U$1,INDEX(Профильные_системы[РРЦ Без НДС],MATCH(Фурнитура!C77&amp;Фурнитура!D77,Профильные_системы[Название]&amp;Профильные_системы[цвет],0)),IF($D$9=$U$2,INDEX(Профильные_системы[РРЦ с НДС],MATCH(Фурнитура!C77&amp;Фурнитура!D77,Профильные_системы[Название]&amp;Профильные_системы[цвет],0)),IF($D$9=$U$3,INDEX(Профильные_системы["0" НДС],MATCH(Фурнитура!C77&amp;Фурнитура!D77,Профильные_системы[Название]&amp;Профильные_системы[цвет],0)),0)))</f>
        <v>83.54</v>
      </c>
      <c r="I77" s="290">
        <f t="shared" si="0"/>
        <v>83.54</v>
      </c>
      <c r="J77" s="5"/>
    </row>
    <row r="78" spans="1:10" ht="30" customHeight="1" x14ac:dyDescent="0.25">
      <c r="A78" s="32"/>
      <c r="B78" s="730"/>
      <c r="C78" s="38" t="s">
        <v>277</v>
      </c>
      <c r="D78" s="270" t="s">
        <v>5</v>
      </c>
      <c r="E78" s="39" t="str">
        <f t="array" ref="E78">INDEX(Профильные_системы[артикул],MATCH(Фурнитура!C78&amp;Фурнитура!D78,Профильные_системы[Название]&amp;Профильные_системы[цвет],0),0)</f>
        <v>AS0030.VP000.BKSPC.CY</v>
      </c>
      <c r="F78" s="732"/>
      <c r="G78" s="270" t="s">
        <v>369</v>
      </c>
      <c r="H78" s="290">
        <f t="array" ref="H78">IF($D$9=$U$1,INDEX(Профильные_системы[РРЦ Без НДС],MATCH(Фурнитура!C78&amp;Фурнитура!D78,Профильные_системы[Название]&amp;Профильные_системы[цвет],0)),IF($D$9=$U$2,INDEX(Профильные_системы[РРЦ с НДС],MATCH(Фурнитура!C78&amp;Фурнитура!D78,Профильные_системы[Название]&amp;Профильные_системы[цвет],0)),IF($D$9=$U$3,INDEX(Профильные_системы["0" НДС],MATCH(Фурнитура!C78&amp;Фурнитура!D78,Профильные_системы[Название]&amp;Профильные_системы[цвет],0)),0)))</f>
        <v>83.54</v>
      </c>
      <c r="I78" s="290">
        <f t="shared" si="0"/>
        <v>83.54</v>
      </c>
      <c r="J78" s="5"/>
    </row>
    <row r="79" spans="1:10" ht="30" customHeight="1" x14ac:dyDescent="0.25">
      <c r="A79" s="32"/>
      <c r="B79" s="730"/>
      <c r="C79" s="38" t="s">
        <v>277</v>
      </c>
      <c r="D79" s="270" t="s">
        <v>18</v>
      </c>
      <c r="E79" s="39" t="str">
        <f t="array" ref="E79">INDEX(Профильные_системы[артикул],MATCH(Фурнитура!C79&amp;Фурнитура!D79,Профильные_системы[Название]&amp;Профильные_системы[цвет],0),0)</f>
        <v>AS0030.VP000.WHMPC.CY</v>
      </c>
      <c r="F79" s="733"/>
      <c r="G79" s="270" t="s">
        <v>369</v>
      </c>
      <c r="H79" s="290">
        <f t="array" ref="H79">IF($D$9=$U$1,INDEX(Профильные_системы[РРЦ Без НДС],MATCH(Фурнитура!C79&amp;Фурнитура!D79,Профильные_системы[Название]&amp;Профильные_системы[цвет],0)),IF($D$9=$U$2,INDEX(Профильные_системы[РРЦ с НДС],MATCH(Фурнитура!C79&amp;Фурнитура!D79,Профильные_системы[Название]&amp;Профильные_системы[цвет],0)),IF($D$9=$U$3,INDEX(Профильные_системы["0" НДС],MATCH(Фурнитура!C79&amp;Фурнитура!D79,Профильные_системы[Название]&amp;Профильные_системы[цвет],0)),0)))</f>
        <v>83.54</v>
      </c>
      <c r="I79" s="290">
        <f t="shared" si="0"/>
        <v>83.54</v>
      </c>
      <c r="J79" s="5"/>
    </row>
    <row r="80" spans="1:10" ht="30" customHeight="1" x14ac:dyDescent="0.25">
      <c r="A80" s="32"/>
      <c r="B80" s="730"/>
      <c r="C80" s="38" t="s">
        <v>264</v>
      </c>
      <c r="D80" s="270" t="s">
        <v>3</v>
      </c>
      <c r="E80" s="39" t="str">
        <f t="array" ref="E80">INDEX(Профильные_системы[артикул],MATCH(Фурнитура!C80&amp;Фурнитура!D80,Профильные_системы[Название]&amp;Профильные_системы[цвет],0),0)</f>
        <v>AS0053.VP000.SLM00.CY</v>
      </c>
      <c r="F80" s="731" t="s">
        <v>376</v>
      </c>
      <c r="G80" s="270" t="s">
        <v>369</v>
      </c>
      <c r="H80" s="290">
        <f t="array" ref="H80">IF($D$9=$U$1,INDEX(Профильные_системы[РРЦ Без НДС],MATCH(Фурнитура!C80&amp;Фурнитура!D80,Профильные_системы[Название]&amp;Профильные_системы[цвет],0)),IF($D$9=$U$2,INDEX(Профильные_системы[РРЦ с НДС],MATCH(Фурнитура!C80&amp;Фурнитура!D80,Профильные_системы[Название]&amp;Профильные_системы[цвет],0)),IF($D$9=$U$3,INDEX(Профильные_системы["0" НДС],MATCH(Фурнитура!C80&amp;Фурнитура!D80,Профильные_системы[Название]&amp;Профильные_системы[цвет],0)),0)))</f>
        <v>12.6</v>
      </c>
      <c r="I80" s="290">
        <f t="shared" si="0"/>
        <v>12.6</v>
      </c>
      <c r="J80" s="5"/>
    </row>
    <row r="81" spans="1:10" ht="30" customHeight="1" x14ac:dyDescent="0.25">
      <c r="A81" s="32"/>
      <c r="B81" s="730"/>
      <c r="C81" s="38" t="s">
        <v>264</v>
      </c>
      <c r="D81" s="270" t="s">
        <v>16</v>
      </c>
      <c r="E81" s="39" t="str">
        <f t="array" ref="E81">INDEX(Профильные_системы[артикул],MATCH(Фурнитура!C81&amp;Фурнитура!D81,Профильные_системы[Название]&amp;Профильные_системы[цвет],0),0)</f>
        <v>AS0053.VP000.GLM00.CY</v>
      </c>
      <c r="F81" s="732"/>
      <c r="G81" s="270" t="s">
        <v>369</v>
      </c>
      <c r="H81" s="290">
        <f t="array" ref="H81">IF($D$9=$U$1,INDEX(Профильные_системы[РРЦ Без НДС],MATCH(Фурнитура!C81&amp;Фурнитура!D81,Профильные_системы[Название]&amp;Профильные_системы[цвет],0)),IF($D$9=$U$2,INDEX(Профильные_системы[РРЦ с НДС],MATCH(Фурнитура!C81&amp;Фурнитура!D81,Профильные_системы[Название]&amp;Профильные_системы[цвет],0)),IF($D$9=$U$3,INDEX(Профильные_системы["0" НДС],MATCH(Фурнитура!C81&amp;Фурнитура!D81,Профильные_системы[Название]&amp;Профильные_системы[цвет],0)),0)))</f>
        <v>12.6</v>
      </c>
      <c r="I81" s="290">
        <f t="shared" si="0"/>
        <v>12.6</v>
      </c>
      <c r="J81" s="5"/>
    </row>
    <row r="82" spans="1:10" ht="30" customHeight="1" x14ac:dyDescent="0.25">
      <c r="A82" s="32"/>
      <c r="B82" s="730"/>
      <c r="C82" s="38" t="s">
        <v>264</v>
      </c>
      <c r="D82" s="270" t="s">
        <v>11</v>
      </c>
      <c r="E82" s="39" t="str">
        <f t="array" ref="E82">INDEX(Профильные_системы[артикул],MATCH(Фурнитура!C82&amp;Фурнитура!D82,Профильные_системы[Название]&amp;Профильные_системы[цвет],0),0)</f>
        <v>AS0053.VP000.CHM00.CY</v>
      </c>
      <c r="F82" s="732"/>
      <c r="G82" s="270" t="s">
        <v>369</v>
      </c>
      <c r="H82" s="290">
        <f t="array" ref="H82">IF($D$9=$U$1,INDEX(Профильные_системы[РРЦ Без НДС],MATCH(Фурнитура!C82&amp;Фурнитура!D82,Профильные_системы[Название]&amp;Профильные_системы[цвет],0)),IF($D$9=$U$2,INDEX(Профильные_системы[РРЦ с НДС],MATCH(Фурнитура!C82&amp;Фурнитура!D82,Профильные_системы[Название]&amp;Профильные_системы[цвет],0)),IF($D$9=$U$3,INDEX(Профильные_системы["0" НДС],MATCH(Фурнитура!C82&amp;Фурнитура!D82,Профильные_системы[Название]&amp;Профильные_системы[цвет],0)),0)))</f>
        <v>12.6</v>
      </c>
      <c r="I82" s="290">
        <f t="shared" si="0"/>
        <v>12.6</v>
      </c>
      <c r="J82" s="5"/>
    </row>
    <row r="83" spans="1:10" ht="30" customHeight="1" x14ac:dyDescent="0.25">
      <c r="A83" s="32"/>
      <c r="B83" s="730"/>
      <c r="C83" s="38" t="s">
        <v>264</v>
      </c>
      <c r="D83" s="270" t="s">
        <v>9</v>
      </c>
      <c r="E83" s="39" t="str">
        <f t="array" ref="E83">INDEX(Профильные_системы[артикул],MATCH(Фурнитура!C83&amp;Фурнитура!D83,Профильные_системы[Название]&amp;Профильные_системы[цвет],0),0)</f>
        <v>AS0053.VP000.BZM00.CY</v>
      </c>
      <c r="F83" s="732"/>
      <c r="G83" s="270" t="s">
        <v>369</v>
      </c>
      <c r="H83" s="290">
        <f t="array" ref="H83">IF($D$9=$U$1,INDEX(Профильные_системы[РРЦ Без НДС],MATCH(Фурнитура!C83&amp;Фурнитура!D83,Профильные_системы[Название]&amp;Профильные_системы[цвет],0)),IF($D$9=$U$2,INDEX(Профильные_системы[РРЦ с НДС],MATCH(Фурнитура!C83&amp;Фурнитура!D83,Профильные_системы[Название]&amp;Профильные_системы[цвет],0)),IF($D$9=$U$3,INDEX(Профильные_системы["0" НДС],MATCH(Фурнитура!C83&amp;Фурнитура!D83,Профильные_системы[Название]&amp;Профильные_системы[цвет],0)),0)))</f>
        <v>12.6</v>
      </c>
      <c r="I83" s="290">
        <f t="shared" si="0"/>
        <v>12.6</v>
      </c>
      <c r="J83" s="5"/>
    </row>
    <row r="84" spans="1:10" ht="30" customHeight="1" x14ac:dyDescent="0.25">
      <c r="A84" s="32"/>
      <c r="B84" s="730"/>
      <c r="C84" s="38" t="s">
        <v>264</v>
      </c>
      <c r="D84" s="270" t="s">
        <v>5</v>
      </c>
      <c r="E84" s="39" t="str">
        <f t="array" ref="E84">INDEX(Профильные_системы[артикул],MATCH(Фурнитура!C84&amp;Фурнитура!D84,Профильные_системы[Название]&amp;Профильные_системы[цвет],0),0)</f>
        <v>AS0053.VP000.BKM00.CY</v>
      </c>
      <c r="F84" s="733"/>
      <c r="G84" s="270" t="s">
        <v>369</v>
      </c>
      <c r="H84" s="290">
        <f t="array" ref="H84">IF($D$9=$U$1,INDEX(Профильные_системы[РРЦ Без НДС],MATCH(Фурнитура!C84&amp;Фурнитура!D84,Профильные_системы[Название]&amp;Профильные_системы[цвет],0)),IF($D$9=$U$2,INDEX(Профильные_системы[РРЦ с НДС],MATCH(Фурнитура!C84&amp;Фурнитура!D84,Профильные_системы[Название]&amp;Профильные_системы[цвет],0)),IF($D$9=$U$3,INDEX(Профильные_системы["0" НДС],MATCH(Фурнитура!C84&amp;Фурнитура!D84,Профильные_системы[Название]&amp;Профильные_системы[цвет],0)),0)))</f>
        <v>12.6</v>
      </c>
      <c r="I84" s="290">
        <f t="shared" si="0"/>
        <v>12.6</v>
      </c>
      <c r="J84" s="5"/>
    </row>
    <row r="85" spans="1:10" ht="30" customHeight="1" x14ac:dyDescent="0.25">
      <c r="A85" s="32"/>
      <c r="B85" s="730"/>
      <c r="C85" s="38" t="s">
        <v>252</v>
      </c>
      <c r="D85" s="270" t="s">
        <v>3</v>
      </c>
      <c r="E85" s="39" t="str">
        <f t="array" ref="E85">INDEX(Профильные_системы[артикул],MATCH(Фурнитура!C85&amp;Фурнитура!D85,Профильные_системы[Название]&amp;Профильные_системы[цвет],0),0)</f>
        <v>AS0027.VP000.SLM00.CY</v>
      </c>
      <c r="F85" s="731" t="s">
        <v>376</v>
      </c>
      <c r="G85" s="270" t="s">
        <v>369</v>
      </c>
      <c r="H85" s="290">
        <f t="array" ref="H85">IF($D$9=$U$1,INDEX(Профильные_системы[РРЦ Без НДС],MATCH(Фурнитура!C85&amp;Фурнитура!D85,Профильные_системы[Название]&amp;Профильные_системы[цвет],0)),IF($D$9=$U$2,INDEX(Профильные_системы[РРЦ с НДС],MATCH(Фурнитура!C85&amp;Фурнитура!D85,Профильные_системы[Название]&amp;Профильные_системы[цвет],0)),IF($D$9=$U$3,INDEX(Профильные_системы["0" НДС],MATCH(Фурнитура!C85&amp;Фурнитура!D85,Профильные_системы[Название]&amp;Профильные_системы[цвет],0)),0)))</f>
        <v>69.17</v>
      </c>
      <c r="I85" s="290">
        <f t="shared" si="0"/>
        <v>69.17</v>
      </c>
      <c r="J85" s="5"/>
    </row>
    <row r="86" spans="1:10" ht="30" customHeight="1" x14ac:dyDescent="0.25">
      <c r="A86" s="32"/>
      <c r="B86" s="730"/>
      <c r="C86" s="38" t="s">
        <v>252</v>
      </c>
      <c r="D86" s="270" t="s">
        <v>16</v>
      </c>
      <c r="E86" s="39" t="str">
        <f t="array" ref="E86">INDEX(Профильные_системы[артикул],MATCH(Фурнитура!C86&amp;Фурнитура!D86,Профильные_системы[Название]&amp;Профильные_системы[цвет],0),0)</f>
        <v>AS0027.VP000.GLM00.CY</v>
      </c>
      <c r="F86" s="732"/>
      <c r="G86" s="270" t="s">
        <v>369</v>
      </c>
      <c r="H86" s="290">
        <f t="array" ref="H86">IF($D$9=$U$1,INDEX(Профильные_системы[РРЦ Без НДС],MATCH(Фурнитура!C86&amp;Фурнитура!D86,Профильные_системы[Название]&amp;Профильные_системы[цвет],0)),IF($D$9=$U$2,INDEX(Профильные_системы[РРЦ с НДС],MATCH(Фурнитура!C86&amp;Фурнитура!D86,Профильные_системы[Название]&amp;Профильные_системы[цвет],0)),IF($D$9=$U$3,INDEX(Профильные_системы["0" НДС],MATCH(Фурнитура!C86&amp;Фурнитура!D86,Профильные_системы[Название]&amp;Профильные_системы[цвет],0)),0)))</f>
        <v>69.17</v>
      </c>
      <c r="I86" s="290">
        <f t="shared" si="0"/>
        <v>69.17</v>
      </c>
      <c r="J86" s="5"/>
    </row>
    <row r="87" spans="1:10" ht="30" customHeight="1" x14ac:dyDescent="0.25">
      <c r="A87" s="32"/>
      <c r="B87" s="730"/>
      <c r="C87" s="38" t="s">
        <v>252</v>
      </c>
      <c r="D87" s="270" t="s">
        <v>11</v>
      </c>
      <c r="E87" s="39" t="str">
        <f t="array" ref="E87">INDEX(Профильные_системы[артикул],MATCH(Фурнитура!C87&amp;Фурнитура!D87,Профильные_системы[Название]&amp;Профильные_системы[цвет],0),0)</f>
        <v>AS0027.VP000.CHM00.CY</v>
      </c>
      <c r="F87" s="732"/>
      <c r="G87" s="270" t="s">
        <v>369</v>
      </c>
      <c r="H87" s="290">
        <f t="array" ref="H87">IF($D$9=$U$1,INDEX(Профильные_системы[РРЦ Без НДС],MATCH(Фурнитура!C87&amp;Фурнитура!D87,Профильные_системы[Название]&amp;Профильные_системы[цвет],0)),IF($D$9=$U$2,INDEX(Профильные_системы[РРЦ с НДС],MATCH(Фурнитура!C87&amp;Фурнитура!D87,Профильные_системы[Название]&amp;Профильные_системы[цвет],0)),IF($D$9=$U$3,INDEX(Профильные_системы["0" НДС],MATCH(Фурнитура!C87&amp;Фурнитура!D87,Профильные_системы[Название]&amp;Профильные_системы[цвет],0)),0)))</f>
        <v>69.17</v>
      </c>
      <c r="I87" s="290">
        <f t="shared" ref="I87:I106" si="8">H87-H87*$I$9</f>
        <v>69.17</v>
      </c>
      <c r="J87" s="5"/>
    </row>
    <row r="88" spans="1:10" ht="30" customHeight="1" x14ac:dyDescent="0.25">
      <c r="A88" s="32"/>
      <c r="B88" s="730"/>
      <c r="C88" s="38" t="s">
        <v>252</v>
      </c>
      <c r="D88" s="270" t="s">
        <v>9</v>
      </c>
      <c r="E88" s="39" t="str">
        <f t="array" ref="E88">INDEX(Профильные_системы[артикул],MATCH(Фурнитура!C88&amp;Фурнитура!D88,Профильные_системы[Название]&amp;Профильные_системы[цвет],0),0)</f>
        <v>AS0027.VP000.BZM00.CY</v>
      </c>
      <c r="F88" s="733"/>
      <c r="G88" s="270" t="s">
        <v>369</v>
      </c>
      <c r="H88" s="290">
        <f t="array" ref="H88">IF($D$9=$U$1,INDEX(Профильные_системы[РРЦ Без НДС],MATCH(Фурнитура!C88&amp;Фурнитура!D88,Профильные_системы[Название]&amp;Профильные_системы[цвет],0)),IF($D$9=$U$2,INDEX(Профильные_системы[РРЦ с НДС],MATCH(Фурнитура!C88&amp;Фурнитура!D88,Профильные_системы[Название]&amp;Профильные_системы[цвет],0)),IF($D$9=$U$3,INDEX(Профильные_системы["0" НДС],MATCH(Фурнитура!C88&amp;Фурнитура!D88,Профильные_системы[Название]&amp;Профильные_системы[цвет],0)),0)))</f>
        <v>69.17</v>
      </c>
      <c r="I88" s="290">
        <f t="shared" si="8"/>
        <v>69.17</v>
      </c>
      <c r="J88" s="5"/>
    </row>
    <row r="89" spans="1:10" ht="30" customHeight="1" x14ac:dyDescent="0.25">
      <c r="A89" s="32"/>
      <c r="B89" s="730"/>
      <c r="C89" s="38" t="s">
        <v>284</v>
      </c>
      <c r="D89" s="270" t="s">
        <v>3</v>
      </c>
      <c r="E89" s="39" t="str">
        <f t="array" ref="E89">INDEX(Профильные_системы[артикул],MATCH(Фурнитура!C89&amp;Фурнитура!D89,Профильные_системы[Название]&amp;Профильные_системы[цвет],0),0)</f>
        <v>AS0022.VP000.SLM00.CY</v>
      </c>
      <c r="F89" s="731" t="s">
        <v>376</v>
      </c>
      <c r="G89" s="270" t="s">
        <v>369</v>
      </c>
      <c r="H89" s="290">
        <f t="array" ref="H89">IF($D$9=$U$1,INDEX(Профильные_системы[РРЦ Без НДС],MATCH(Фурнитура!C89&amp;Фурнитура!D89,Профильные_системы[Название]&amp;Профильные_системы[цвет],0)),IF($D$9=$U$2,INDEX(Профильные_системы[РРЦ с НДС],MATCH(Фурнитура!C89&amp;Фурнитура!D89,Профильные_системы[Название]&amp;Профильные_системы[цвет],0)),IF($D$9=$U$3,INDEX(Профильные_системы["0" НДС],MATCH(Фурнитура!C89&amp;Фурнитура!D89,Профильные_системы[Название]&amp;Профильные_системы[цвет],0)),0)))</f>
        <v>9.43</v>
      </c>
      <c r="I89" s="290">
        <f t="shared" si="8"/>
        <v>9.43</v>
      </c>
      <c r="J89" s="5"/>
    </row>
    <row r="90" spans="1:10" ht="30" customHeight="1" x14ac:dyDescent="0.25">
      <c r="A90" s="32"/>
      <c r="B90" s="730"/>
      <c r="C90" s="38" t="s">
        <v>284</v>
      </c>
      <c r="D90" s="270" t="s">
        <v>16</v>
      </c>
      <c r="E90" s="39" t="str">
        <f t="array" ref="E90">INDEX(Профильные_системы[артикул],MATCH(Фурнитура!C90&amp;Фурнитура!D90,Профильные_системы[Название]&amp;Профильные_системы[цвет],0),0)</f>
        <v>AS0022.VP000.GLM00.CY</v>
      </c>
      <c r="F90" s="732"/>
      <c r="G90" s="270" t="s">
        <v>369</v>
      </c>
      <c r="H90" s="290">
        <f t="array" ref="H90">IF($D$9=$U$1,INDEX(Профильные_системы[РРЦ Без НДС],MATCH(Фурнитура!C90&amp;Фурнитура!D90,Профильные_системы[Название]&amp;Профильные_системы[цвет],0)),IF($D$9=$U$2,INDEX(Профильные_системы[РРЦ с НДС],MATCH(Фурнитура!C90&amp;Фурнитура!D90,Профильные_системы[Название]&amp;Профильные_системы[цвет],0)),IF($D$9=$U$3,INDEX(Профильные_системы["0" НДС],MATCH(Фурнитура!C90&amp;Фурнитура!D90,Профильные_системы[Название]&amp;Профильные_системы[цвет],0)),0)))</f>
        <v>9.43</v>
      </c>
      <c r="I90" s="290">
        <f t="shared" si="8"/>
        <v>9.43</v>
      </c>
      <c r="J90" s="5"/>
    </row>
    <row r="91" spans="1:10" ht="30" customHeight="1" x14ac:dyDescent="0.25">
      <c r="A91" s="32"/>
      <c r="B91" s="730"/>
      <c r="C91" s="38" t="s">
        <v>284</v>
      </c>
      <c r="D91" s="270" t="s">
        <v>11</v>
      </c>
      <c r="E91" s="39" t="str">
        <f t="array" ref="E91">INDEX(Профильные_системы[артикул],MATCH(Фурнитура!C91&amp;Фурнитура!D91,Профильные_системы[Название]&amp;Профильные_системы[цвет],0),0)</f>
        <v>AS0022.VP000.CHM00.CY</v>
      </c>
      <c r="F91" s="732"/>
      <c r="G91" s="270" t="s">
        <v>369</v>
      </c>
      <c r="H91" s="290">
        <f t="array" ref="H91">IF($D$9=$U$1,INDEX(Профильные_системы[РРЦ Без НДС],MATCH(Фурнитура!C91&amp;Фурнитура!D91,Профильные_системы[Название]&amp;Профильные_системы[цвет],0)),IF($D$9=$U$2,INDEX(Профильные_системы[РРЦ с НДС],MATCH(Фурнитура!C91&amp;Фурнитура!D91,Профильные_системы[Название]&amp;Профильные_системы[цвет],0)),IF($D$9=$U$3,INDEX(Профильные_системы["0" НДС],MATCH(Фурнитура!C91&amp;Фурнитура!D91,Профильные_системы[Название]&amp;Профильные_системы[цвет],0)),0)))</f>
        <v>9.43</v>
      </c>
      <c r="I91" s="290">
        <f t="shared" si="8"/>
        <v>9.43</v>
      </c>
      <c r="J91" s="5"/>
    </row>
    <row r="92" spans="1:10" ht="30" customHeight="1" x14ac:dyDescent="0.25">
      <c r="A92" s="32"/>
      <c r="B92" s="730"/>
      <c r="C92" s="38" t="s">
        <v>284</v>
      </c>
      <c r="D92" s="270" t="s">
        <v>9</v>
      </c>
      <c r="E92" s="39" t="str">
        <f t="array" ref="E92">INDEX(Профильные_системы[артикул],MATCH(Фурнитура!C92&amp;Фурнитура!D92,Профильные_системы[Название]&amp;Профильные_системы[цвет],0),0)</f>
        <v>AS0022.VP000.BZM00.CY</v>
      </c>
      <c r="F92" s="733"/>
      <c r="G92" s="270" t="s">
        <v>369</v>
      </c>
      <c r="H92" s="290">
        <f t="array" ref="H92">IF($D$9=$U$1,INDEX(Профильные_системы[РРЦ Без НДС],MATCH(Фурнитура!C92&amp;Фурнитура!D92,Профильные_системы[Название]&amp;Профильные_системы[цвет],0)),IF($D$9=$U$2,INDEX(Профильные_системы[РРЦ с НДС],MATCH(Фурнитура!C92&amp;Фурнитура!D92,Профильные_системы[Название]&amp;Профильные_системы[цвет],0)),IF($D$9=$U$3,INDEX(Профильные_системы["0" НДС],MATCH(Фурнитура!C92&amp;Фурнитура!D92,Профильные_системы[Название]&amp;Профильные_системы[цвет],0)),0)))</f>
        <v>9.43</v>
      </c>
      <c r="I92" s="290">
        <f t="shared" si="8"/>
        <v>9.43</v>
      </c>
      <c r="J92" s="5"/>
    </row>
    <row r="93" spans="1:10" ht="30" customHeight="1" x14ac:dyDescent="0.25">
      <c r="A93" s="32"/>
      <c r="B93" s="730"/>
      <c r="C93" s="38" t="s">
        <v>289</v>
      </c>
      <c r="D93" s="270" t="s">
        <v>3</v>
      </c>
      <c r="E93" s="39" t="str">
        <f t="array" ref="E93">INDEX(Профильные_системы[артикул],MATCH(Фурнитура!C93&amp;Фурнитура!D93,Профильные_системы[Название]&amp;Профильные_системы[цвет],0),0)</f>
        <v>AS0052.VP000.SLM00.CY</v>
      </c>
      <c r="F93" s="731" t="s">
        <v>376</v>
      </c>
      <c r="G93" s="270" t="s">
        <v>369</v>
      </c>
      <c r="H93" s="290">
        <f t="array" ref="H93">IF($D$9=$U$1,INDEX(Профильные_системы[РРЦ Без НДС],MATCH(Фурнитура!C93&amp;Фурнитура!D93,Профильные_системы[Название]&amp;Профильные_системы[цвет],0)),IF($D$9=$U$2,INDEX(Профильные_системы[РРЦ с НДС],MATCH(Фурнитура!C93&amp;Фурнитура!D93,Профильные_системы[Название]&amp;Профильные_системы[цвет],0)),IF($D$9=$U$3,INDEX(Профильные_системы["0" НДС],MATCH(Фурнитура!C93&amp;Фурнитура!D93,Профильные_системы[Название]&amp;Профильные_системы[цвет],0)),0)))</f>
        <v>18.86</v>
      </c>
      <c r="I93" s="290">
        <f t="shared" si="8"/>
        <v>18.86</v>
      </c>
      <c r="J93" s="5"/>
    </row>
    <row r="94" spans="1:10" ht="30" customHeight="1" x14ac:dyDescent="0.25">
      <c r="A94" s="32"/>
      <c r="B94" s="730"/>
      <c r="C94" s="38" t="s">
        <v>289</v>
      </c>
      <c r="D94" s="270" t="s">
        <v>16</v>
      </c>
      <c r="E94" s="39" t="str">
        <f t="array" ref="E94">INDEX(Профильные_системы[артикул],MATCH(Фурнитура!C94&amp;Фурнитура!D94,Профильные_системы[Название]&amp;Профильные_системы[цвет],0),0)</f>
        <v>AS0052.VP000.GLM00.CY</v>
      </c>
      <c r="F94" s="732"/>
      <c r="G94" s="270" t="s">
        <v>369</v>
      </c>
      <c r="H94" s="290">
        <f t="array" ref="H94">IF($D$9=$U$1,INDEX(Профильные_системы[РРЦ Без НДС],MATCH(Фурнитура!C94&amp;Фурнитура!D94,Профильные_системы[Название]&amp;Профильные_системы[цвет],0)),IF($D$9=$U$2,INDEX(Профильные_системы[РРЦ с НДС],MATCH(Фурнитура!C94&amp;Фурнитура!D94,Профильные_системы[Название]&amp;Профильные_системы[цвет],0)),IF($D$9=$U$3,INDEX(Профильные_системы["0" НДС],MATCH(Фурнитура!C94&amp;Фурнитура!D94,Профильные_системы[Название]&amp;Профильные_системы[цвет],0)),0)))</f>
        <v>18.86</v>
      </c>
      <c r="I94" s="290">
        <f t="shared" si="8"/>
        <v>18.86</v>
      </c>
      <c r="J94" s="5"/>
    </row>
    <row r="95" spans="1:10" ht="30" customHeight="1" x14ac:dyDescent="0.25">
      <c r="A95" s="32"/>
      <c r="B95" s="730"/>
      <c r="C95" s="38" t="s">
        <v>289</v>
      </c>
      <c r="D95" s="270" t="s">
        <v>11</v>
      </c>
      <c r="E95" s="39" t="str">
        <f t="array" ref="E95">INDEX(Профильные_системы[артикул],MATCH(Фурнитура!C95&amp;Фурнитура!D95,Профильные_системы[Название]&amp;Профильные_системы[цвет],0),0)</f>
        <v>AS0052.VP000.CHM00.CY</v>
      </c>
      <c r="F95" s="732"/>
      <c r="G95" s="270" t="s">
        <v>369</v>
      </c>
      <c r="H95" s="290">
        <f t="array" ref="H95">IF($D$9=$U$1,INDEX(Профильные_системы[РРЦ Без НДС],MATCH(Фурнитура!C95&amp;Фурнитура!D95,Профильные_системы[Название]&amp;Профильные_системы[цвет],0)),IF($D$9=$U$2,INDEX(Профильные_системы[РРЦ с НДС],MATCH(Фурнитура!C95&amp;Фурнитура!D95,Профильные_системы[Название]&amp;Профильные_системы[цвет],0)),IF($D$9=$U$3,INDEX(Профильные_системы["0" НДС],MATCH(Фурнитура!C95&amp;Фурнитура!D95,Профильные_системы[Название]&amp;Профильные_системы[цвет],0)),0)))</f>
        <v>18.86</v>
      </c>
      <c r="I95" s="290">
        <f t="shared" si="8"/>
        <v>18.86</v>
      </c>
      <c r="J95" s="5"/>
    </row>
    <row r="96" spans="1:10" ht="30" customHeight="1" x14ac:dyDescent="0.25">
      <c r="A96" s="32"/>
      <c r="B96" s="730"/>
      <c r="C96" s="38" t="s">
        <v>289</v>
      </c>
      <c r="D96" s="270" t="s">
        <v>9</v>
      </c>
      <c r="E96" s="39" t="str">
        <f t="array" ref="E96">INDEX(Профильные_системы[артикул],MATCH(Фурнитура!C96&amp;Фурнитура!D96,Профильные_системы[Название]&amp;Профильные_системы[цвет],0),0)</f>
        <v>AS0052.VP000.BZM00.CY</v>
      </c>
      <c r="F96" s="733"/>
      <c r="G96" s="270" t="s">
        <v>369</v>
      </c>
      <c r="H96" s="290">
        <f t="array" ref="H96">IF($D$9=$U$1,INDEX(Профильные_системы[РРЦ Без НДС],MATCH(Фурнитура!C96&amp;Фурнитура!D96,Профильные_системы[Название]&amp;Профильные_системы[цвет],0)),IF($D$9=$U$2,INDEX(Профильные_системы[РРЦ с НДС],MATCH(Фурнитура!C96&amp;Фурнитура!D96,Профильные_системы[Название]&amp;Профильные_системы[цвет],0)),IF($D$9=$U$3,INDEX(Профильные_системы["0" НДС],MATCH(Фурнитура!C96&amp;Фурнитура!D96,Профильные_системы[Название]&amp;Профильные_системы[цвет],0)),0)))</f>
        <v>18.86</v>
      </c>
      <c r="I96" s="290">
        <f t="shared" si="8"/>
        <v>18.86</v>
      </c>
      <c r="J96" s="5"/>
    </row>
    <row r="97" spans="1:10" ht="30" customHeight="1" x14ac:dyDescent="0.25">
      <c r="A97" s="32"/>
      <c r="B97" s="730"/>
      <c r="C97" s="38" t="s">
        <v>294</v>
      </c>
      <c r="D97" s="270" t="s">
        <v>3</v>
      </c>
      <c r="E97" s="39" t="str">
        <f t="array" ref="E97">INDEX(Профильные_системы[артикул],MATCH(Фурнитура!C97&amp;Фурнитура!D97,Профильные_системы[Название]&amp;Профильные_системы[цвет],0),0)</f>
        <v>AS0813.VP000.SLMPC.CS</v>
      </c>
      <c r="F97" s="731" t="s">
        <v>376</v>
      </c>
      <c r="G97" s="270" t="s">
        <v>369</v>
      </c>
      <c r="H97" s="290">
        <f t="array" ref="H97">IF($D$9=$U$1,INDEX(Профильные_системы[РРЦ Без НДС],MATCH(Фурнитура!C97&amp;Фурнитура!D97,Профильные_системы[Название]&amp;Профильные_системы[цвет],0)),IF($D$9=$U$2,INDEX(Профильные_системы[РРЦ с НДС],MATCH(Фурнитура!C97&amp;Фурнитура!D97,Профильные_системы[Название]&amp;Профильные_системы[цвет],0)),IF($D$9=$U$3,INDEX(Профильные_системы["0" НДС],MATCH(Фурнитура!C97&amp;Фурнитура!D97,Профильные_системы[Название]&amp;Профильные_системы[цвет],0)),0)))</f>
        <v>1755.02</v>
      </c>
      <c r="I97" s="290">
        <f t="shared" si="8"/>
        <v>1755.02</v>
      </c>
      <c r="J97" s="5"/>
    </row>
    <row r="98" spans="1:10" ht="30" customHeight="1" x14ac:dyDescent="0.25">
      <c r="A98" s="32"/>
      <c r="B98" s="730"/>
      <c r="C98" s="38" t="s">
        <v>294</v>
      </c>
      <c r="D98" s="270" t="s">
        <v>16</v>
      </c>
      <c r="E98" s="39" t="str">
        <f t="array" ref="E98">INDEX(Профильные_системы[артикул],MATCH(Фурнитура!C98&amp;Фурнитура!D98,Профильные_системы[Название]&amp;Профильные_системы[цвет],0),0)</f>
        <v>AS0813.VP000.GLMPC.CS</v>
      </c>
      <c r="F98" s="732"/>
      <c r="G98" s="270" t="s">
        <v>369</v>
      </c>
      <c r="H98" s="290">
        <f t="array" ref="H98">IF($D$9=$U$1,INDEX(Профильные_системы[РРЦ Без НДС],MATCH(Фурнитура!C98&amp;Фурнитура!D98,Профильные_системы[Название]&amp;Профильные_системы[цвет],0)),IF($D$9=$U$2,INDEX(Профильные_системы[РРЦ с НДС],MATCH(Фурнитура!C98&amp;Фурнитура!D98,Профильные_системы[Название]&amp;Профильные_системы[цвет],0)),IF($D$9=$U$3,INDEX(Профильные_системы["0" НДС],MATCH(Фурнитура!C98&amp;Фурнитура!D98,Профильные_системы[Название]&amp;Профильные_системы[цвет],0)),0)))</f>
        <v>1755.02</v>
      </c>
      <c r="I98" s="290">
        <f t="shared" si="8"/>
        <v>1755.02</v>
      </c>
      <c r="J98" s="5"/>
    </row>
    <row r="99" spans="1:10" ht="30" customHeight="1" x14ac:dyDescent="0.25">
      <c r="A99" s="32"/>
      <c r="B99" s="730"/>
      <c r="C99" s="38" t="s">
        <v>294</v>
      </c>
      <c r="D99" s="270" t="s">
        <v>11</v>
      </c>
      <c r="E99" s="39" t="str">
        <f t="array" ref="E99">INDEX(Профильные_системы[артикул],MATCH(Фурнитура!C99&amp;Фурнитура!D99,Профильные_системы[Название]&amp;Профильные_системы[цвет],0),0)</f>
        <v>AS0813.VP000.CHMPC.CS</v>
      </c>
      <c r="F99" s="732"/>
      <c r="G99" s="270" t="s">
        <v>369</v>
      </c>
      <c r="H99" s="290">
        <f t="array" ref="H99">IF($D$9=$U$1,INDEX(Профильные_системы[РРЦ Без НДС],MATCH(Фурнитура!C99&amp;Фурнитура!D99,Профильные_системы[Название]&amp;Профильные_системы[цвет],0)),IF($D$9=$U$2,INDEX(Профильные_системы[РРЦ с НДС],MATCH(Фурнитура!C99&amp;Фурнитура!D99,Профильные_системы[Название]&amp;Профильные_системы[цвет],0)),IF($D$9=$U$3,INDEX(Профильные_системы["0" НДС],MATCH(Фурнитура!C99&amp;Фурнитура!D99,Профильные_системы[Название]&amp;Профильные_системы[цвет],0)),0)))</f>
        <v>1755.02</v>
      </c>
      <c r="I99" s="290">
        <f t="shared" si="8"/>
        <v>1755.02</v>
      </c>
      <c r="J99" s="5"/>
    </row>
    <row r="100" spans="1:10" ht="30" customHeight="1" x14ac:dyDescent="0.25">
      <c r="A100" s="32"/>
      <c r="B100" s="730"/>
      <c r="C100" s="38" t="s">
        <v>294</v>
      </c>
      <c r="D100" s="270" t="s">
        <v>5</v>
      </c>
      <c r="E100" s="39" t="str">
        <f t="array" ref="E100">INDEX(Профильные_системы[артикул],MATCH(Фурнитура!C100&amp;Фурнитура!D100,Профильные_системы[Название]&amp;Профильные_системы[цвет],0),0)</f>
        <v>AS0813.VP000.BKSPC.CS</v>
      </c>
      <c r="F100" s="732"/>
      <c r="G100" s="270" t="s">
        <v>369</v>
      </c>
      <c r="H100" s="290">
        <f t="array" ref="H100">IF($D$9=$U$1,INDEX(Профильные_системы[РРЦ Без НДС],MATCH(Фурнитура!C100&amp;Фурнитура!D100,Профильные_системы[Название]&amp;Профильные_системы[цвет],0)),IF($D$9=$U$2,INDEX(Профильные_системы[РРЦ с НДС],MATCH(Фурнитура!C100&amp;Фурнитура!D100,Профильные_системы[Название]&amp;Профильные_системы[цвет],0)),IF($D$9=$U$3,INDEX(Профильные_системы["0" НДС],MATCH(Фурнитура!C100&amp;Фурнитура!D100,Профильные_системы[Название]&amp;Профильные_системы[цвет],0)),0)))</f>
        <v>1755.02</v>
      </c>
      <c r="I100" s="290">
        <f t="shared" si="8"/>
        <v>1755.02</v>
      </c>
      <c r="J100" s="5"/>
    </row>
    <row r="101" spans="1:10" ht="30" customHeight="1" x14ac:dyDescent="0.25">
      <c r="A101" s="32"/>
      <c r="B101" s="730"/>
      <c r="C101" s="38" t="s">
        <v>294</v>
      </c>
      <c r="D101" s="270" t="s">
        <v>18</v>
      </c>
      <c r="E101" s="39" t="str">
        <f t="array" ref="E101">INDEX(Профильные_системы[артикул],MATCH(Фурнитура!C101&amp;Фурнитура!D101,Профильные_системы[Название]&amp;Профильные_системы[цвет],0),0)</f>
        <v>AS0813.VP000.WHMPC.CS</v>
      </c>
      <c r="F101" s="733"/>
      <c r="G101" s="270" t="s">
        <v>369</v>
      </c>
      <c r="H101" s="290">
        <f t="array" ref="H101">IF($D$9=$U$1,INDEX(Профильные_системы[РРЦ Без НДС],MATCH(Фурнитура!C101&amp;Фурнитура!D101,Профильные_системы[Название]&amp;Профильные_системы[цвет],0)),IF($D$9=$U$2,INDEX(Профильные_системы[РРЦ с НДС],MATCH(Фурнитура!C101&amp;Фурнитура!D101,Профильные_системы[Название]&amp;Профильные_системы[цвет],0)),IF($D$9=$U$3,INDEX(Профильные_системы["0" НДС],MATCH(Фурнитура!C101&amp;Фурнитура!D101,Профильные_системы[Название]&amp;Профильные_системы[цвет],0)),0)))</f>
        <v>1755.02</v>
      </c>
      <c r="I101" s="290">
        <f t="shared" si="8"/>
        <v>1755.02</v>
      </c>
      <c r="J101" s="5"/>
    </row>
    <row r="102" spans="1:10" ht="30" customHeight="1" x14ac:dyDescent="0.25">
      <c r="A102" s="32"/>
      <c r="B102" s="730"/>
      <c r="C102" s="38" t="s">
        <v>300</v>
      </c>
      <c r="D102" s="270" t="s">
        <v>3</v>
      </c>
      <c r="E102" s="39" t="str">
        <f t="array" ref="E102">INDEX(Профильные_системы[артикул],MATCH(Фурнитура!C102&amp;Фурнитура!D102,Профильные_системы[Название]&amp;Профильные_системы[цвет],0),0)</f>
        <v>AS0812.VP000.SLMPC.CS</v>
      </c>
      <c r="F102" s="731" t="s">
        <v>376</v>
      </c>
      <c r="G102" s="270" t="s">
        <v>369</v>
      </c>
      <c r="H102" s="290">
        <f t="array" ref="H102">IF($D$9=$U$1,INDEX(Профильные_системы[РРЦ Без НДС],MATCH(Фурнитура!C102&amp;Фурнитура!D102,Профильные_системы[Название]&amp;Профильные_системы[цвет],0)),IF($D$9=$U$2,INDEX(Профильные_системы[РРЦ с НДС],MATCH(Фурнитура!C102&amp;Фурнитура!D102,Профильные_системы[Название]&amp;Профильные_системы[цвет],0)),IF($D$9=$U$3,INDEX(Профильные_системы["0" НДС],MATCH(Фурнитура!C102&amp;Фурнитура!D102,Профильные_системы[Название]&amp;Профильные_системы[цвет],0)),0)))</f>
        <v>1151.1500000000001</v>
      </c>
      <c r="I102" s="290">
        <f t="shared" si="8"/>
        <v>1151.1500000000001</v>
      </c>
      <c r="J102" s="5"/>
    </row>
    <row r="103" spans="1:10" ht="30" customHeight="1" x14ac:dyDescent="0.25">
      <c r="A103" s="32"/>
      <c r="B103" s="730"/>
      <c r="C103" s="38" t="s">
        <v>300</v>
      </c>
      <c r="D103" s="270" t="s">
        <v>16</v>
      </c>
      <c r="E103" s="39" t="str">
        <f t="array" ref="E103">INDEX(Профильные_системы[артикул],MATCH(Фурнитура!C103&amp;Фурнитура!D103,Профильные_системы[Название]&amp;Профильные_системы[цвет],0),0)</f>
        <v>AS0812.VP000.GLMPC.CS</v>
      </c>
      <c r="F103" s="732"/>
      <c r="G103" s="270" t="s">
        <v>369</v>
      </c>
      <c r="H103" s="290">
        <f t="array" ref="H103">IF($D$9=$U$1,INDEX(Профильные_системы[РРЦ Без НДС],MATCH(Фурнитура!C103&amp;Фурнитура!D103,Профильные_системы[Название]&amp;Профильные_системы[цвет],0)),IF($D$9=$U$2,INDEX(Профильные_системы[РРЦ с НДС],MATCH(Фурнитура!C103&amp;Фурнитура!D103,Профильные_системы[Название]&amp;Профильные_системы[цвет],0)),IF($D$9=$U$3,INDEX(Профильные_системы["0" НДС],MATCH(Фурнитура!C103&amp;Фурнитура!D103,Профильные_системы[Название]&amp;Профильные_системы[цвет],0)),0)))</f>
        <v>1151.1500000000001</v>
      </c>
      <c r="I103" s="290">
        <f t="shared" si="8"/>
        <v>1151.1500000000001</v>
      </c>
      <c r="J103" s="5"/>
    </row>
    <row r="104" spans="1:10" ht="30" customHeight="1" x14ac:dyDescent="0.25">
      <c r="A104" s="32"/>
      <c r="B104" s="730"/>
      <c r="C104" s="38" t="s">
        <v>300</v>
      </c>
      <c r="D104" s="270" t="s">
        <v>11</v>
      </c>
      <c r="E104" s="39" t="str">
        <f t="array" ref="E104">INDEX(Профильные_системы[артикул],MATCH(Фурнитура!C104&amp;Фурнитура!D104,Профильные_системы[Название]&amp;Профильные_системы[цвет],0),0)</f>
        <v>AS0812.VP000.CHMPC.CS</v>
      </c>
      <c r="F104" s="732"/>
      <c r="G104" s="270" t="s">
        <v>369</v>
      </c>
      <c r="H104" s="290">
        <f t="array" ref="H104">IF($D$9=$U$1,INDEX(Профильные_системы[РРЦ Без НДС],MATCH(Фурнитура!C104&amp;Фурнитура!D104,Профильные_системы[Название]&amp;Профильные_системы[цвет],0)),IF($D$9=$U$2,INDEX(Профильные_системы[РРЦ с НДС],MATCH(Фурнитура!C104&amp;Фурнитура!D104,Профильные_системы[Название]&amp;Профильные_системы[цвет],0)),IF($D$9=$U$3,INDEX(Профильные_системы["0" НДС],MATCH(Фурнитура!C104&amp;Фурнитура!D104,Профильные_системы[Название]&amp;Профильные_системы[цвет],0)),0)))</f>
        <v>1151.1500000000001</v>
      </c>
      <c r="I104" s="290">
        <f t="shared" si="8"/>
        <v>1151.1500000000001</v>
      </c>
      <c r="J104" s="5"/>
    </row>
    <row r="105" spans="1:10" ht="30" customHeight="1" x14ac:dyDescent="0.25">
      <c r="A105" s="32"/>
      <c r="B105" s="730"/>
      <c r="C105" s="38" t="s">
        <v>300</v>
      </c>
      <c r="D105" s="270" t="s">
        <v>5</v>
      </c>
      <c r="E105" s="39" t="str">
        <f t="array" ref="E105">INDEX(Профильные_системы[артикул],MATCH(Фурнитура!C105&amp;Фурнитура!D105,Профильные_системы[Название]&amp;Профильные_системы[цвет],0),0)</f>
        <v>AS0812.VP000.BKSPC.CS</v>
      </c>
      <c r="F105" s="732"/>
      <c r="G105" s="270" t="s">
        <v>369</v>
      </c>
      <c r="H105" s="290">
        <f t="array" ref="H105">IF($D$9=$U$1,INDEX(Профильные_системы[РРЦ Без НДС],MATCH(Фурнитура!C105&amp;Фурнитура!D105,Профильные_системы[Название]&amp;Профильные_системы[цвет],0)),IF($D$9=$U$2,INDEX(Профильные_системы[РРЦ с НДС],MATCH(Фурнитура!C105&amp;Фурнитура!D105,Профильные_системы[Название]&amp;Профильные_системы[цвет],0)),IF($D$9=$U$3,INDEX(Профильные_системы["0" НДС],MATCH(Фурнитура!C105&amp;Фурнитура!D105,Профильные_системы[Название]&amp;Профильные_системы[цвет],0)),0)))</f>
        <v>1151.1500000000001</v>
      </c>
      <c r="I105" s="290">
        <f t="shared" si="8"/>
        <v>1151.1500000000001</v>
      </c>
      <c r="J105" s="5"/>
    </row>
    <row r="106" spans="1:10" ht="30" customHeight="1" x14ac:dyDescent="0.25">
      <c r="A106" s="32"/>
      <c r="B106" s="734"/>
      <c r="C106" s="288" t="s">
        <v>300</v>
      </c>
      <c r="D106" s="267" t="s">
        <v>18</v>
      </c>
      <c r="E106" s="289" t="str">
        <f t="array" ref="E106">INDEX(Профильные_системы[артикул],MATCH(Фурнитура!C106&amp;Фурнитура!D106,Профильные_системы[Название]&amp;Профильные_системы[цвет],0),0)</f>
        <v>AS0812.VP000.WHMPC.CS</v>
      </c>
      <c r="F106" s="732"/>
      <c r="G106" s="267" t="s">
        <v>369</v>
      </c>
      <c r="H106" s="290">
        <f t="array" ref="H106">IF($D$9=$U$1,INDEX(Профильные_системы[РРЦ Без НДС],MATCH(Фурнитура!C106&amp;Фурнитура!D106,Профильные_системы[Название]&amp;Профильные_системы[цвет],0)),IF($D$9=$U$2,INDEX(Профильные_системы[РРЦ с НДС],MATCH(Фурнитура!C106&amp;Фурнитура!D106,Профильные_системы[Название]&amp;Профильные_системы[цвет],0)),IF($D$9=$U$3,INDEX(Профильные_системы["0" НДС],MATCH(Фурнитура!C106&amp;Фурнитура!D106,Профильные_системы[Название]&amp;Профильные_системы[цвет],0)),0)))</f>
        <v>1151.1500000000001</v>
      </c>
      <c r="I106" s="290">
        <f t="shared" si="8"/>
        <v>1151.1500000000001</v>
      </c>
      <c r="J106" s="5"/>
    </row>
    <row r="107" spans="1:10" ht="23.25" x14ac:dyDescent="0.35">
      <c r="A107" s="32"/>
      <c r="B107" s="174"/>
      <c r="C107" s="72" t="s">
        <v>1745</v>
      </c>
      <c r="D107" s="175"/>
      <c r="E107" s="176"/>
      <c r="F107" s="177"/>
      <c r="G107" s="177"/>
      <c r="H107" s="175"/>
      <c r="I107" s="178"/>
      <c r="J107" s="5"/>
    </row>
    <row r="108" spans="1:10" ht="50.1" customHeight="1" x14ac:dyDescent="0.25">
      <c r="A108" s="32"/>
      <c r="B108" s="368"/>
      <c r="C108" s="38" t="s">
        <v>1731</v>
      </c>
      <c r="D108" s="439" t="s">
        <v>3</v>
      </c>
      <c r="E108" s="39" t="str">
        <f t="array" ref="E108">INDEX(Профильные_системы[артикул],MATCH(Фурнитура!C108&amp;Фурнитура!D108,Профильные_системы[Название]&amp;Профильные_системы[цвет],0),0)</f>
        <v>AA0733.VP565.SLMAN.CJ</v>
      </c>
      <c r="F108" s="731" t="s">
        <v>376</v>
      </c>
      <c r="G108" s="439" t="s">
        <v>369</v>
      </c>
      <c r="H108" s="290">
        <f t="array" ref="H108">IF($D$9=$U$1,INDEX(Профильные_системы[РРЦ Без НДС],MATCH(Фурнитура!C108&amp;Фурнитура!D108,Профильные_системы[Название]&amp;Профильные_системы[цвет],0)),IF($D$9=$U$2,INDEX(Профильные_системы[РРЦ с НДС],MATCH(Фурнитура!C108&amp;Фурнитура!D108,Профильные_системы[Название]&amp;Профильные_системы[цвет],0)),IF($D$9=$U$3,INDEX(Профильные_системы["0" НДС],MATCH(Фурнитура!C108&amp;Фурнитура!D108,Профильные_системы[Название]&amp;Профильные_системы[цвет],0)),0)))</f>
        <v>1714.45</v>
      </c>
      <c r="I108" s="290">
        <f t="shared" ref="I108:I112" si="9">H108-H108*$I$9</f>
        <v>1714.45</v>
      </c>
      <c r="J108" s="5"/>
    </row>
    <row r="109" spans="1:10" ht="50.1" customHeight="1" x14ac:dyDescent="0.25">
      <c r="A109" s="32"/>
      <c r="B109" s="380"/>
      <c r="C109" s="38" t="s">
        <v>1731</v>
      </c>
      <c r="D109" s="439" t="s">
        <v>9</v>
      </c>
      <c r="E109" s="39" t="str">
        <f t="array" ref="E109">INDEX(Профильные_системы[артикул],MATCH(Фурнитура!C109&amp;Фурнитура!D109,Профильные_системы[Название]&amp;Профильные_системы[цвет],0),0)</f>
        <v>AA0733.VP565.BZMAN.CJ</v>
      </c>
      <c r="F109" s="732"/>
      <c r="G109" s="439" t="s">
        <v>369</v>
      </c>
      <c r="H109" s="290">
        <f t="array" ref="H109">IF($D$9=$U$1,INDEX(Профильные_системы[РРЦ Без НДС],MATCH(Фурнитура!C109&amp;Фурнитура!D109,Профильные_системы[Название]&amp;Профильные_системы[цвет],0)),IF($D$9=$U$2,INDEX(Профильные_системы[РРЦ с НДС],MATCH(Фурнитура!C109&amp;Фурнитура!D109,Профильные_системы[Название]&amp;Профильные_системы[цвет],0)),IF($D$9=$U$3,INDEX(Профильные_системы["0" НДС],MATCH(Фурнитура!C109&amp;Фурнитура!D109,Профильные_системы[Название]&amp;Профильные_системы[цвет],0)),0)))</f>
        <v>1850.12</v>
      </c>
      <c r="I109" s="290">
        <f t="shared" si="9"/>
        <v>1850.12</v>
      </c>
      <c r="J109" s="5"/>
    </row>
    <row r="110" spans="1:10" ht="50.1" customHeight="1" x14ac:dyDescent="0.25">
      <c r="A110" s="32"/>
      <c r="B110" s="380"/>
      <c r="C110" s="38" t="s">
        <v>1731</v>
      </c>
      <c r="D110" s="439" t="s">
        <v>5</v>
      </c>
      <c r="E110" s="39" t="str">
        <f t="array" ref="E110">INDEX(Профильные_системы[артикул],MATCH(Фурнитура!C110&amp;Фурнитура!D110,Профильные_системы[Название]&amp;Профильные_системы[цвет],0),0)</f>
        <v>AA0733.VP565.BKSPC.CJ</v>
      </c>
      <c r="F110" s="733"/>
      <c r="G110" s="439" t="s">
        <v>369</v>
      </c>
      <c r="H110" s="290">
        <f t="array" ref="H110">IF($D$9=$U$1,INDEX(Профильные_системы[РРЦ Без НДС],MATCH(Фурнитура!C110&amp;Фурнитура!D110,Профильные_системы[Название]&amp;Профильные_системы[цвет],0)),IF($D$9=$U$2,INDEX(Профильные_системы[РРЦ с НДС],MATCH(Фурнитура!C110&amp;Фурнитура!D110,Профильные_системы[Название]&amp;Профильные_системы[цвет],0)),IF($D$9=$U$3,INDEX(Профильные_системы["0" НДС],MATCH(Фурнитура!C110&amp;Фурнитура!D110,Профильные_системы[Название]&amp;Профильные_системы[цвет],0)),0)))</f>
        <v>1930.29</v>
      </c>
      <c r="I110" s="290">
        <f t="shared" si="9"/>
        <v>1930.29</v>
      </c>
      <c r="J110" s="5"/>
    </row>
    <row r="111" spans="1:10" ht="50.1" customHeight="1" x14ac:dyDescent="0.25">
      <c r="A111" s="32"/>
      <c r="B111" s="380"/>
      <c r="C111" s="38" t="s">
        <v>1772</v>
      </c>
      <c r="D111" s="439" t="s">
        <v>3</v>
      </c>
      <c r="E111" s="39" t="str">
        <f t="array" ref="E111">INDEX(Профильные_системы[артикул],MATCH(Фурнитура!C111&amp;Фурнитура!D111,Профильные_системы[Название]&amp;Профильные_системы[цвет],0),0)</f>
        <v>AA0034.VP000.SLMPC.CD</v>
      </c>
      <c r="F111" s="731" t="s">
        <v>2182</v>
      </c>
      <c r="G111" s="439" t="s">
        <v>369</v>
      </c>
      <c r="H111" s="290">
        <f t="array" ref="H111">IF($D$9=$U$1,INDEX(Профильные_системы[РРЦ Без НДС],MATCH(Фурнитура!C111&amp;Фурнитура!D111,Профильные_системы[Название]&amp;Профильные_системы[цвет],0)),IF($D$9=$U$2,INDEX(Профильные_системы[РРЦ с НДС],MATCH(Фурнитура!C111&amp;Фурнитура!D111,Профильные_системы[Название]&amp;Профильные_системы[цвет],0)),IF($D$9=$U$3,INDEX(Профильные_системы["0" НДС],MATCH(Фурнитура!C111&amp;Фурнитура!D111,Профильные_системы[Название]&amp;Профильные_системы[цвет],0)),0)))</f>
        <v>62.51</v>
      </c>
      <c r="I111" s="290">
        <f t="shared" si="9"/>
        <v>62.51</v>
      </c>
      <c r="J111" s="5"/>
    </row>
    <row r="112" spans="1:10" ht="50.1" customHeight="1" x14ac:dyDescent="0.25">
      <c r="A112" s="32"/>
      <c r="B112" s="380"/>
      <c r="C112" s="38" t="s">
        <v>1772</v>
      </c>
      <c r="D112" s="437" t="s">
        <v>9</v>
      </c>
      <c r="E112" s="289" t="str">
        <f t="array" ref="E112">INDEX(Профильные_системы[артикул],MATCH(Фурнитура!C112&amp;Фурнитура!D112,Профильные_системы[Название]&amp;Профильные_системы[цвет],0),0)</f>
        <v>AA0034.VP000.BZMPC.CD</v>
      </c>
      <c r="F112" s="732"/>
      <c r="G112" s="437" t="s">
        <v>369</v>
      </c>
      <c r="H112" s="290">
        <f t="array" ref="H112">IF($D$9=$U$1,INDEX(Профильные_системы[РРЦ Без НДС],MATCH(Фурнитура!C112&amp;Фурнитура!D112,Профильные_системы[Название]&amp;Профильные_системы[цвет],0)),IF($D$9=$U$2,INDEX(Профильные_системы[РРЦ с НДС],MATCH(Фурнитура!C112&amp;Фурнитура!D112,Профильные_системы[Название]&amp;Профильные_системы[цвет],0)),IF($D$9=$U$3,INDEX(Профильные_системы["0" НДС],MATCH(Фурнитура!C112&amp;Фурнитура!D112,Профильные_системы[Название]&amp;Профильные_системы[цвет],0)),0)))</f>
        <v>62.51</v>
      </c>
      <c r="I112" s="290">
        <f t="shared" si="9"/>
        <v>62.51</v>
      </c>
      <c r="J112" s="5"/>
    </row>
    <row r="113" spans="1:10" ht="50.1" customHeight="1" x14ac:dyDescent="0.25">
      <c r="A113" s="32"/>
      <c r="B113" s="438"/>
      <c r="C113" s="38" t="s">
        <v>1772</v>
      </c>
      <c r="D113" s="439" t="s">
        <v>5</v>
      </c>
      <c r="E113" s="39" t="str">
        <f t="array" ref="E113">INDEX(Профильные_системы[артикул],MATCH(Фурнитура!C113&amp;Фурнитура!D113,Профильные_системы[Название]&amp;Профильные_системы[цвет],0),0)</f>
        <v>AA0034.VP000.BKMPC.CD</v>
      </c>
      <c r="F113" s="733"/>
      <c r="G113" s="439" t="s">
        <v>369</v>
      </c>
      <c r="H113" s="290">
        <f t="array" ref="H113">IF($D$9=$U$1,INDEX(Профильные_системы[РРЦ Без НДС],MATCH(Фурнитура!C113&amp;Фурнитура!D113,Профильные_системы[Название]&amp;Профильные_системы[цвет],0)),IF($D$9=$U$2,INDEX(Профильные_системы[РРЦ с НДС],MATCH(Фурнитура!C113&amp;Фурнитура!D113,Профильные_системы[Название]&amp;Профильные_системы[цвет],0)),IF($D$9=$U$3,INDEX(Профильные_системы["0" НДС],MATCH(Фурнитура!C113&amp;Фурнитура!D113,Профильные_системы[Название]&amp;Профильные_системы[цвет],0)),0)))</f>
        <v>62.51</v>
      </c>
      <c r="I113" s="290">
        <f t="shared" ref="I113:I119" si="10">H113-H113*$I$9</f>
        <v>62.51</v>
      </c>
      <c r="J113" s="5"/>
    </row>
    <row r="114" spans="1:10" ht="50.1" customHeight="1" x14ac:dyDescent="0.25">
      <c r="A114" s="32"/>
      <c r="B114" s="380"/>
      <c r="C114" s="38" t="s">
        <v>1732</v>
      </c>
      <c r="D114" s="473" t="s">
        <v>3</v>
      </c>
      <c r="E114" s="39" t="str">
        <f t="array" ref="E114">INDEX(Профильные_системы[артикул],MATCH(Фурнитура!C114&amp;Фурнитура!D114,Профильные_системы[Название]&amp;Профильные_системы[цвет],0),0)</f>
        <v>AA0035.VP000.SLMPC.CD</v>
      </c>
      <c r="F114" s="440"/>
      <c r="G114" s="473" t="s">
        <v>1773</v>
      </c>
      <c r="H114" s="290">
        <f t="array" ref="H114">IF($D$9=$U$1,INDEX(Профильные_системы[РРЦ Без НДС],MATCH(Фурнитура!C114&amp;Фурнитура!D114,Профильные_системы[Название]&amp;Профильные_системы[цвет],0)),IF($D$9=$U$2,INDEX(Профильные_системы[РРЦ с НДС],MATCH(Фурнитура!C114&amp;Фурнитура!D114,Профильные_системы[Название]&amp;Профильные_системы[цвет],0)),IF($D$9=$U$3,INDEX(Профильные_системы["0" НДС],MATCH(Фурнитура!C114&amp;Фурнитура!D114,Профильные_системы[Название]&amp;Профильные_системы[цвет],0)),0)))</f>
        <v>129.18</v>
      </c>
      <c r="I114" s="290">
        <f t="shared" si="10"/>
        <v>129.18</v>
      </c>
      <c r="J114" s="5"/>
    </row>
    <row r="115" spans="1:10" ht="50.1" customHeight="1" x14ac:dyDescent="0.25">
      <c r="A115" s="32"/>
      <c r="B115" s="380"/>
      <c r="C115" s="38" t="s">
        <v>1732</v>
      </c>
      <c r="D115" s="471" t="s">
        <v>9</v>
      </c>
      <c r="E115" s="289" t="str">
        <f t="array" ref="E115">INDEX(Профильные_системы[артикул],MATCH(Фурнитура!C115&amp;Фурнитура!D115,Профильные_системы[Название]&amp;Профильные_системы[цвет],0),0)</f>
        <v>AA0035.VP000.BZMPC.CD</v>
      </c>
      <c r="F115" s="440"/>
      <c r="G115" s="471" t="s">
        <v>1773</v>
      </c>
      <c r="H115" s="290">
        <f t="array" ref="H115">IF($D$9=$U$1,INDEX(Профильные_системы[РРЦ Без НДС],MATCH(Фурнитура!C115&amp;Фурнитура!D115,Профильные_системы[Название]&amp;Профильные_системы[цвет],0)),IF($D$9=$U$2,INDEX(Профильные_системы[РРЦ с НДС],MATCH(Фурнитура!C115&amp;Фурнитура!D115,Профильные_системы[Название]&amp;Профильные_системы[цвет],0)),IF($D$9=$U$3,INDEX(Профильные_системы["0" НДС],MATCH(Фурнитура!C115&amp;Фурнитура!D115,Профильные_системы[Название]&amp;Профильные_системы[цвет],0)),0)))</f>
        <v>129.18</v>
      </c>
      <c r="I115" s="290">
        <f t="shared" si="10"/>
        <v>129.18</v>
      </c>
      <c r="J115" s="5"/>
    </row>
    <row r="116" spans="1:10" ht="50.1" customHeight="1" x14ac:dyDescent="0.25">
      <c r="A116" s="32"/>
      <c r="B116" s="472"/>
      <c r="C116" s="38" t="s">
        <v>1732</v>
      </c>
      <c r="D116" s="473" t="s">
        <v>5</v>
      </c>
      <c r="E116" s="39" t="str">
        <f t="array" ref="E116">INDEX(Профильные_системы[артикул],MATCH(Фурнитура!C116&amp;Фурнитура!D116,Профильные_системы[Название]&amp;Профильные_системы[цвет],0),0)</f>
        <v>AA0035.VP000.BKMPC.CD</v>
      </c>
      <c r="F116" s="473"/>
      <c r="G116" s="473" t="s">
        <v>1773</v>
      </c>
      <c r="H116" s="290">
        <f t="array" ref="H116">IF($D$9=$U$1,INDEX(Профильные_системы[РРЦ Без НДС],MATCH(Фурнитура!C116&amp;Фурнитура!D116,Профильные_системы[Название]&amp;Профильные_системы[цвет],0)),IF($D$9=$U$2,INDEX(Профильные_системы[РРЦ с НДС],MATCH(Фурнитура!C116&amp;Фурнитура!D116,Профильные_системы[Название]&amp;Профильные_системы[цвет],0)),IF($D$9=$U$3,INDEX(Профильные_системы["0" НДС],MATCH(Фурнитура!C116&amp;Фурнитура!D116,Профильные_системы[Название]&amp;Профильные_системы[цвет],0)),0)))</f>
        <v>129.18</v>
      </c>
      <c r="I116" s="290">
        <f t="shared" ref="I116" si="11">H116-H116*$I$9</f>
        <v>129.18</v>
      </c>
      <c r="J116" s="5"/>
    </row>
    <row r="117" spans="1:10" ht="50.1" customHeight="1" x14ac:dyDescent="0.25">
      <c r="A117" s="32"/>
      <c r="B117" s="438"/>
      <c r="C117" s="38" t="s">
        <v>1733</v>
      </c>
      <c r="D117" s="439" t="s">
        <v>311</v>
      </c>
      <c r="E117" s="39" t="str">
        <f t="array" ref="E117">INDEX(Профильные_системы[артикул],MATCH(Фурнитура!C117&amp;Фурнитура!D117,Профильные_системы[Название]&amp;Профильные_системы[цвет],0),0)</f>
        <v>SA0033.VM100.GR000.RK</v>
      </c>
      <c r="F117" s="439" t="s">
        <v>1737</v>
      </c>
      <c r="G117" s="439" t="s">
        <v>375</v>
      </c>
      <c r="H117" s="290">
        <f t="array" ref="H117">IF($D$9=$U$1,INDEX(Профильные_системы[РРЦ Без НДС],MATCH(Фурнитура!C117&amp;Фурнитура!D117,Профильные_системы[Название]&amp;Профильные_системы[цвет],0)),IF($D$9=$U$2,INDEX(Профильные_системы[РРЦ с НДС],MATCH(Фурнитура!C117&amp;Фурнитура!D117,Профильные_системы[Название]&amp;Профильные_системы[цвет],0)),IF($D$9=$U$3,INDEX(Профильные_системы["0" НДС],MATCH(Фурнитура!C117&amp;Фурнитура!D117,Профильные_системы[Название]&amp;Профильные_системы[цвет],0)),0)))</f>
        <v>47.73</v>
      </c>
      <c r="I117" s="290">
        <f t="shared" si="10"/>
        <v>47.73</v>
      </c>
      <c r="J117" s="5"/>
    </row>
    <row r="118" spans="1:10" ht="50.1" customHeight="1" x14ac:dyDescent="0.25">
      <c r="A118" s="32"/>
      <c r="B118" s="438"/>
      <c r="C118" s="38" t="s">
        <v>1734</v>
      </c>
      <c r="D118" s="439" t="s">
        <v>1735</v>
      </c>
      <c r="E118" s="39" t="str">
        <f t="array" ref="E118">INDEX(Профильные_системы[артикул],MATCH(Фурнитура!C118&amp;Фурнитура!D118,Профильные_системы[Название]&amp;Профильные_системы[цвет],0),0)</f>
        <v>SA0033.VM100.BZ000.RK</v>
      </c>
      <c r="F118" s="439" t="s">
        <v>1737</v>
      </c>
      <c r="G118" s="439" t="s">
        <v>375</v>
      </c>
      <c r="H118" s="290">
        <f t="array" ref="H118">IF($D$9=$U$1,INDEX(Профильные_системы[РРЦ Без НДС],MATCH(Фурнитура!C118&amp;Фурнитура!D118,Профильные_системы[Название]&amp;Профильные_системы[цвет],0)),IF($D$9=$U$2,INDEX(Профильные_системы[РРЦ с НДС],MATCH(Фурнитура!C118&amp;Фурнитура!D118,Профильные_системы[Название]&amp;Профильные_системы[цвет],0)),IF($D$9=$U$3,INDEX(Профильные_системы["0" НДС],MATCH(Фурнитура!C118&amp;Фурнитура!D118,Профильные_системы[Название]&amp;Профильные_системы[цвет],0)),0)))</f>
        <v>53.06</v>
      </c>
      <c r="I118" s="290">
        <f t="shared" si="10"/>
        <v>53.06</v>
      </c>
      <c r="J118" s="5"/>
    </row>
    <row r="119" spans="1:10" ht="50.1" customHeight="1" x14ac:dyDescent="0.25">
      <c r="A119" s="32"/>
      <c r="B119" s="438"/>
      <c r="C119" s="38" t="s">
        <v>1736</v>
      </c>
      <c r="D119" s="439" t="s">
        <v>510</v>
      </c>
      <c r="E119" s="39" t="str">
        <f t="array" ref="E119">INDEX(Профильные_системы[артикул],MATCH(Фурнитура!C119&amp;Фурнитура!D119,Профильные_системы[Название]&amp;Профильные_системы[цвет],0),0)</f>
        <v>SA0033.VM100.BK000.RK</v>
      </c>
      <c r="F119" s="439" t="s">
        <v>1737</v>
      </c>
      <c r="G119" s="439" t="s">
        <v>375</v>
      </c>
      <c r="H119" s="290">
        <f t="array" ref="H119">IF($D$9=$U$1,INDEX(Профильные_системы[РРЦ Без НДС],MATCH(Фурнитура!C119&amp;Фурнитура!D119,Профильные_системы[Название]&amp;Профильные_системы[цвет],0)),IF($D$9=$U$2,INDEX(Профильные_системы[РРЦ с НДС],MATCH(Фурнитура!C119&amp;Фурнитура!D119,Профильные_системы[Название]&amp;Профильные_системы[цвет],0)),IF($D$9=$U$3,INDEX(Профильные_системы["0" НДС],MATCH(Фурнитура!C119&amp;Фурнитура!D119,Профильные_системы[Название]&amp;Профильные_системы[цвет],0)),0)))</f>
        <v>62.4</v>
      </c>
      <c r="I119" s="290">
        <f t="shared" si="10"/>
        <v>62.4</v>
      </c>
      <c r="J119" s="5"/>
    </row>
    <row r="120" spans="1:10" ht="23.25" x14ac:dyDescent="0.35">
      <c r="A120" s="32"/>
      <c r="B120" s="174"/>
      <c r="C120" s="72"/>
      <c r="D120" s="175"/>
      <c r="E120" s="176"/>
      <c r="F120" s="177"/>
      <c r="G120" s="177"/>
      <c r="H120" s="175"/>
      <c r="I120" s="178"/>
      <c r="J120" s="5"/>
    </row>
    <row r="121" spans="1:10" ht="18.75" x14ac:dyDescent="0.3">
      <c r="A121" s="32"/>
      <c r="B121" s="21"/>
      <c r="C121" s="29"/>
      <c r="D121" s="6"/>
      <c r="E121" s="30"/>
      <c r="F121" s="5"/>
      <c r="G121" s="5"/>
      <c r="H121" s="6"/>
      <c r="I121" s="6"/>
      <c r="J121" s="5"/>
    </row>
    <row r="122" spans="1:10" ht="21" x14ac:dyDescent="0.25">
      <c r="A122" s="32"/>
      <c r="B122" s="664" t="s">
        <v>1358</v>
      </c>
      <c r="C122" s="664"/>
      <c r="D122" s="664"/>
      <c r="E122" s="664"/>
      <c r="F122" s="664"/>
      <c r="G122" s="664"/>
      <c r="H122" s="664"/>
      <c r="I122" s="664"/>
      <c r="J122" s="5"/>
    </row>
    <row r="123" spans="1:10" x14ac:dyDescent="0.25">
      <c r="A123" s="32"/>
      <c r="B123" s="5"/>
      <c r="C123" s="29"/>
      <c r="D123" s="6"/>
      <c r="E123" s="30"/>
      <c r="F123" s="5"/>
      <c r="G123" s="5"/>
      <c r="H123" s="6"/>
      <c r="I123" s="6"/>
      <c r="J123" s="5"/>
    </row>
    <row r="124" spans="1:10" x14ac:dyDescent="0.25">
      <c r="A124" s="5"/>
      <c r="B124" s="5"/>
      <c r="C124" s="29"/>
      <c r="D124" s="6"/>
      <c r="E124" s="30"/>
      <c r="F124" s="5"/>
      <c r="G124" s="5"/>
      <c r="H124" s="6"/>
      <c r="I124" s="6"/>
      <c r="J124" s="5"/>
    </row>
  </sheetData>
  <sheetProtection autoFilter="0"/>
  <mergeCells count="41">
    <mergeCell ref="F111:F113"/>
    <mergeCell ref="B4:C4"/>
    <mergeCell ref="F108:F110"/>
    <mergeCell ref="B42:B47"/>
    <mergeCell ref="B38:B41"/>
    <mergeCell ref="B68:B73"/>
    <mergeCell ref="B74:B79"/>
    <mergeCell ref="B80:B84"/>
    <mergeCell ref="B85:B88"/>
    <mergeCell ref="F74:F79"/>
    <mergeCell ref="F80:F84"/>
    <mergeCell ref="F102:F106"/>
    <mergeCell ref="F85:F88"/>
    <mergeCell ref="F89:F92"/>
    <mergeCell ref="F93:F96"/>
    <mergeCell ref="B62:B67"/>
    <mergeCell ref="F68:F73"/>
    <mergeCell ref="B2:C2"/>
    <mergeCell ref="B6:C6"/>
    <mergeCell ref="F9:H9"/>
    <mergeCell ref="B9:C9"/>
    <mergeCell ref="B25:B30"/>
    <mergeCell ref="G13:G15"/>
    <mergeCell ref="F20:F22"/>
    <mergeCell ref="G20:G22"/>
    <mergeCell ref="B56:B61"/>
    <mergeCell ref="F38:F41"/>
    <mergeCell ref="F97:F101"/>
    <mergeCell ref="B122:I122"/>
    <mergeCell ref="B13:B15"/>
    <mergeCell ref="B20:B22"/>
    <mergeCell ref="B49:B55"/>
    <mergeCell ref="B89:B92"/>
    <mergeCell ref="B93:B96"/>
    <mergeCell ref="B97:B101"/>
    <mergeCell ref="B102:B106"/>
    <mergeCell ref="F13:F15"/>
    <mergeCell ref="F42:F48"/>
    <mergeCell ref="F49:F55"/>
    <mergeCell ref="F56:F61"/>
    <mergeCell ref="F62:F67"/>
  </mergeCells>
  <dataValidations disablePrompts="1" count="1">
    <dataValidation type="list" allowBlank="1" showInputMessage="1" showErrorMessage="1" sqref="D9">
      <formula1>$U$1:$U$3</formula1>
    </dataValidation>
  </dataValidations>
  <printOptions horizontalCentered="1"/>
  <pageMargins left="0.23622047244094491" right="0.23622047244094491" top="0.55118110236220474" bottom="0.55118110236220474" header="0" footer="0"/>
  <pageSetup paperSize="9" scale="45" fitToHeight="0" orientation="portrait" r:id="rId1"/>
  <headerFooter>
    <oddHeader>&amp;A</oddHeader>
    <oddFooter>Страница  &amp;P из &amp;N</oddFooter>
  </headerFooter>
  <rowBreaks count="2" manualBreakCount="2">
    <brk id="53" max="9" man="1"/>
    <brk id="106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9"/>
    <pageSetUpPr fitToPage="1"/>
  </sheetPr>
  <dimension ref="A1:U91"/>
  <sheetViews>
    <sheetView showGridLines="0" showRowColHeaders="0" zoomScaleNormal="100" zoomScaleSheetLayoutView="100" workbookViewId="0">
      <selection activeCell="N12" sqref="N12"/>
    </sheetView>
  </sheetViews>
  <sheetFormatPr defaultRowHeight="15.75" x14ac:dyDescent="0.25"/>
  <cols>
    <col min="1" max="1" width="1.42578125" style="31" customWidth="1"/>
    <col min="2" max="2" width="20.7109375" style="31" customWidth="1"/>
    <col min="3" max="3" width="46.85546875" style="53" bestFit="1" customWidth="1"/>
    <col min="4" max="4" width="39.7109375" style="37" bestFit="1" customWidth="1"/>
    <col min="5" max="5" width="29.7109375" style="37" customWidth="1"/>
    <col min="6" max="6" width="22.28515625" style="37" bestFit="1" customWidth="1"/>
    <col min="7" max="7" width="12.42578125" style="37" customWidth="1"/>
    <col min="8" max="8" width="9.42578125" style="37" customWidth="1"/>
    <col min="9" max="10" width="18.5703125" style="37" customWidth="1"/>
    <col min="11" max="11" width="1.85546875" style="31" customWidth="1"/>
    <col min="12" max="20" width="9.140625" style="31"/>
    <col min="21" max="21" width="9.140625" style="31" hidden="1" customWidth="1"/>
    <col min="22" max="16384" width="9.140625" style="31"/>
  </cols>
  <sheetData>
    <row r="1" spans="1:21" ht="5.25" customHeight="1" x14ac:dyDescent="0.25">
      <c r="A1" s="5"/>
      <c r="B1" s="5"/>
      <c r="C1" s="44"/>
      <c r="D1" s="6"/>
      <c r="E1" s="6"/>
      <c r="F1" s="6"/>
      <c r="G1" s="6"/>
      <c r="H1" s="687" t="str">
        <f>'Система "Стандарт"'!L1</f>
        <v xml:space="preserve"> </v>
      </c>
      <c r="I1" s="687"/>
      <c r="J1" s="687"/>
      <c r="K1" s="5"/>
      <c r="U1" s="31" t="s">
        <v>161</v>
      </c>
    </row>
    <row r="2" spans="1:21" ht="3.75" customHeight="1" x14ac:dyDescent="0.25">
      <c r="A2" s="5"/>
      <c r="B2" s="5"/>
      <c r="C2" s="44"/>
      <c r="D2" s="6"/>
      <c r="E2" s="6"/>
      <c r="F2" s="6"/>
      <c r="G2" s="6"/>
      <c r="H2" s="6"/>
      <c r="I2" s="6"/>
      <c r="J2" s="5"/>
      <c r="K2" s="5"/>
      <c r="U2" s="31" t="s">
        <v>162</v>
      </c>
    </row>
    <row r="3" spans="1:21" x14ac:dyDescent="0.25">
      <c r="A3" s="5"/>
      <c r="B3" s="5"/>
      <c r="C3" s="565"/>
      <c r="D3" s="6"/>
      <c r="E3" s="6"/>
      <c r="F3" s="565" t="str">
        <f>'Система "Стандарт"'!L2</f>
        <v>ред. 13.12.2023 цены от 22.08.2023 г.</v>
      </c>
      <c r="G3" s="6"/>
      <c r="H3" s="6"/>
      <c r="I3" s="6"/>
      <c r="J3" s="285" t="s">
        <v>1336</v>
      </c>
      <c r="K3" s="5"/>
      <c r="U3" s="31" t="s">
        <v>1727</v>
      </c>
    </row>
    <row r="4" spans="1:21" x14ac:dyDescent="0.25">
      <c r="A4" s="5"/>
      <c r="B4" s="745" t="s">
        <v>1730</v>
      </c>
      <c r="C4" s="746"/>
      <c r="D4" s="430"/>
      <c r="E4" s="5"/>
      <c r="F4" s="5"/>
      <c r="G4" s="6"/>
      <c r="H4" s="6"/>
      <c r="I4" s="6"/>
      <c r="J4" s="285" t="s">
        <v>1337</v>
      </c>
      <c r="K4" s="5"/>
    </row>
    <row r="5" spans="1:21" x14ac:dyDescent="0.25">
      <c r="A5" s="5"/>
      <c r="B5" s="5"/>
      <c r="C5" s="44"/>
      <c r="D5" s="6"/>
      <c r="E5" s="6"/>
      <c r="F5" s="6"/>
      <c r="G5" s="6"/>
      <c r="H5" s="6"/>
      <c r="I5" s="6"/>
      <c r="J5" s="285" t="s">
        <v>1338</v>
      </c>
      <c r="K5" s="5"/>
    </row>
    <row r="6" spans="1:21" x14ac:dyDescent="0.25">
      <c r="A6" s="5"/>
      <c r="B6" s="673" t="s">
        <v>158</v>
      </c>
      <c r="C6" s="673"/>
      <c r="D6" s="400"/>
      <c r="E6" s="6"/>
      <c r="F6" s="6"/>
      <c r="G6" s="6"/>
      <c r="H6" s="6"/>
      <c r="I6" s="6"/>
      <c r="J6" s="285" t="s">
        <v>1339</v>
      </c>
      <c r="K6" s="5"/>
    </row>
    <row r="7" spans="1:21" x14ac:dyDescent="0.25">
      <c r="A7" s="5"/>
      <c r="B7" s="5"/>
      <c r="C7" s="6"/>
      <c r="D7" s="6"/>
      <c r="E7" s="6"/>
      <c r="F7" s="6"/>
      <c r="G7" s="6"/>
      <c r="H7" s="6"/>
      <c r="I7" s="6"/>
      <c r="J7" s="285" t="s">
        <v>1340</v>
      </c>
      <c r="K7" s="5"/>
    </row>
    <row r="8" spans="1:21" ht="5.25" customHeight="1" x14ac:dyDescent="0.25">
      <c r="A8" s="5"/>
      <c r="B8" s="5"/>
      <c r="C8" s="6"/>
      <c r="D8" s="6"/>
      <c r="E8" s="6"/>
      <c r="F8" s="6"/>
      <c r="G8" s="6"/>
      <c r="H8" s="6"/>
      <c r="I8" s="6"/>
      <c r="J8" s="6"/>
      <c r="K8" s="5"/>
    </row>
    <row r="9" spans="1:21" x14ac:dyDescent="0.25">
      <c r="A9" s="5"/>
      <c r="B9" s="743" t="s">
        <v>159</v>
      </c>
      <c r="C9" s="744"/>
      <c r="D9" s="512"/>
      <c r="E9" s="6"/>
      <c r="F9" s="6"/>
      <c r="G9" s="6"/>
      <c r="H9" s="6"/>
      <c r="I9" s="6"/>
      <c r="J9" s="6"/>
      <c r="K9" s="5"/>
    </row>
    <row r="10" spans="1:21" x14ac:dyDescent="0.25">
      <c r="A10" s="5"/>
      <c r="B10" s="5"/>
      <c r="C10" s="44"/>
      <c r="D10" s="6"/>
      <c r="E10" s="6"/>
      <c r="F10" s="6"/>
      <c r="G10" s="6"/>
      <c r="H10" s="6"/>
      <c r="I10" s="6"/>
      <c r="J10" s="6"/>
      <c r="K10" s="5"/>
    </row>
    <row r="11" spans="1:21" ht="21" customHeight="1" x14ac:dyDescent="0.25">
      <c r="A11" s="5"/>
      <c r="B11" s="670" t="str">
        <f>IF(D11=U1,"тип цен с НДС","тип цен без НДС")</f>
        <v>тип цен без НДС</v>
      </c>
      <c r="C11" s="672"/>
      <c r="D11" s="402" t="str">
        <f>'Система "Стандарт"'!$D$12</f>
        <v>Без НДС</v>
      </c>
      <c r="E11" s="6"/>
      <c r="F11" s="670" t="s">
        <v>1327</v>
      </c>
      <c r="G11" s="671"/>
      <c r="H11" s="671"/>
      <c r="I11" s="672"/>
      <c r="J11" s="242">
        <f>'Система "Стандарт"'!N12</f>
        <v>0</v>
      </c>
      <c r="K11" s="5"/>
    </row>
    <row r="12" spans="1:21" x14ac:dyDescent="0.25">
      <c r="A12" s="5"/>
      <c r="B12" s="5"/>
      <c r="C12" s="44"/>
      <c r="D12" s="6"/>
      <c r="E12" s="6"/>
      <c r="F12" s="6"/>
      <c r="G12" s="6"/>
      <c r="H12" s="44"/>
      <c r="I12" s="6"/>
      <c r="J12" s="6"/>
      <c r="K12" s="5"/>
    </row>
    <row r="13" spans="1:21" s="47" customFormat="1" ht="23.25" x14ac:dyDescent="0.35">
      <c r="A13" s="46"/>
      <c r="B13" s="155"/>
      <c r="C13" s="156"/>
      <c r="D13" s="167" t="s">
        <v>400</v>
      </c>
      <c r="E13" s="167"/>
      <c r="F13" s="156"/>
      <c r="G13" s="156"/>
      <c r="H13" s="156"/>
      <c r="I13" s="156"/>
      <c r="J13" s="168"/>
      <c r="K13" s="46"/>
    </row>
    <row r="14" spans="1:21" ht="37.5" x14ac:dyDescent="0.25">
      <c r="A14" s="5"/>
      <c r="B14" s="306" t="s">
        <v>364</v>
      </c>
      <c r="C14" s="306" t="s">
        <v>358</v>
      </c>
      <c r="D14" s="306" t="s">
        <v>359</v>
      </c>
      <c r="E14" s="306" t="s">
        <v>1</v>
      </c>
      <c r="F14" s="307" t="s">
        <v>361</v>
      </c>
      <c r="G14" s="307" t="s">
        <v>401</v>
      </c>
      <c r="H14" s="307" t="s">
        <v>362</v>
      </c>
      <c r="I14" s="304" t="s">
        <v>1345</v>
      </c>
      <c r="J14" s="304" t="s">
        <v>1346</v>
      </c>
      <c r="K14" s="5"/>
    </row>
    <row r="15" spans="1:21" ht="24.95" customHeight="1" x14ac:dyDescent="0.3">
      <c r="A15" s="5"/>
      <c r="B15" s="75"/>
      <c r="C15" s="81"/>
      <c r="D15" s="81"/>
      <c r="E15" s="76" t="s">
        <v>402</v>
      </c>
      <c r="F15" s="76"/>
      <c r="G15" s="76"/>
      <c r="H15" s="76"/>
      <c r="I15" s="76"/>
      <c r="J15" s="77"/>
      <c r="K15" s="5"/>
    </row>
    <row r="16" spans="1:21" ht="21.95" customHeight="1" x14ac:dyDescent="0.25">
      <c r="A16" s="5"/>
      <c r="B16" s="738"/>
      <c r="C16" s="308" t="s">
        <v>384</v>
      </c>
      <c r="D16" s="268" t="s">
        <v>3</v>
      </c>
      <c r="E16" s="309" t="str">
        <f t="array" ref="E16">INDEX(Профильные_системы[артикул],MATCH('Система Nova'!$C16&amp;'Система Nova'!$D16,Профильные_системы[Название]&amp;Профильные_системы[цвет],0),0)</f>
        <v>NB0487.VP540.SLMAN.CJ</v>
      </c>
      <c r="F16" s="732" t="s">
        <v>403</v>
      </c>
      <c r="G16" s="731">
        <v>5.4</v>
      </c>
      <c r="H16" s="732" t="s">
        <v>369</v>
      </c>
      <c r="I16" s="305">
        <f t="array" ref="I16">IF($D$11=$U$2,INDEX(Профильные_системы[РРЦ Без НДС],MATCH(C16&amp;D16,Профильные_системы[Название]&amp;Профильные_системы[цвет],0)),IF($D$11=$U$1,INDEX(Профильные_системы[РРЦ с НДС],MATCH(C16&amp;D16,Профильные_системы[Название]&amp;Профильные_системы[цвет],0)),IF($D$11=$U$3,INDEX(Профильные_системы["0" НДС],MATCH(C16&amp;D16,Профильные_системы[Название]&amp;Профильные_системы[цвет],0)),0)))</f>
        <v>2123.75</v>
      </c>
      <c r="J16" s="305">
        <f>I16-I16*$J$11</f>
        <v>2123.75</v>
      </c>
      <c r="K16" s="5"/>
    </row>
    <row r="17" spans="1:11" ht="21.95" customHeight="1" x14ac:dyDescent="0.25">
      <c r="A17" s="5"/>
      <c r="B17" s="730"/>
      <c r="C17" s="48" t="s">
        <v>384</v>
      </c>
      <c r="D17" s="270" t="s">
        <v>7</v>
      </c>
      <c r="E17" s="49" t="str">
        <f t="array" ref="E17">INDEX(Профильные_системы[артикул],MATCH('Система Nova'!$C17&amp;'Система Nova'!$D17,Профильные_системы[Название]&amp;Профильные_системы[цвет],0),0)</f>
        <v>NB0487.VP540.WHGPC.CJ</v>
      </c>
      <c r="F17" s="732"/>
      <c r="G17" s="732"/>
      <c r="H17" s="732"/>
      <c r="I17" s="305">
        <f t="array" ref="I17">IF($D$11=$U$2,INDEX(Профильные_системы[РРЦ Без НДС],MATCH(C17&amp;D17,Профильные_системы[Название]&amp;Профильные_системы[цвет],0)),IF($D$11=$U$1,INDEX(Профильные_системы[РРЦ с НДС],MATCH(C17&amp;D17,Профильные_системы[Название]&amp;Профильные_системы[цвет],0)),IF($D$11=$U$3,INDEX(Профильные_системы["0" НДС],MATCH(C17&amp;D17,Профильные_системы[Название]&amp;Профильные_системы[цвет],0)),0)))</f>
        <v>2312.4499999999998</v>
      </c>
      <c r="J17" s="290">
        <f t="shared" ref="J17:J70" si="0">I17-I17*$J$11</f>
        <v>2312.4499999999998</v>
      </c>
      <c r="K17" s="5"/>
    </row>
    <row r="18" spans="1:11" ht="21.95" customHeight="1" x14ac:dyDescent="0.25">
      <c r="A18" s="5"/>
      <c r="B18" s="730"/>
      <c r="C18" s="48" t="s">
        <v>384</v>
      </c>
      <c r="D18" s="270" t="s">
        <v>5</v>
      </c>
      <c r="E18" s="49" t="str">
        <f t="array" ref="E18">INDEX(Профильные_системы[артикул],MATCH('Система Nova'!$C18&amp;'Система Nova'!$D18,Профильные_системы[Название]&amp;Профильные_системы[цвет],0),0)</f>
        <v>NB0487.VP540.BKSPC.CJ</v>
      </c>
      <c r="F18" s="732"/>
      <c r="G18" s="732"/>
      <c r="H18" s="732"/>
      <c r="I18" s="305">
        <f t="array" ref="I18">IF($D$11=$U$2,INDEX(Профильные_системы[РРЦ Без НДС],MATCH(C18&amp;D18,Профильные_системы[Название]&amp;Профильные_системы[цвет],0)),IF($D$11=$U$1,INDEX(Профильные_системы[РРЦ с НДС],MATCH(C18&amp;D18,Профильные_системы[Название]&amp;Профильные_системы[цвет],0)),IF($D$11=$U$3,INDEX(Профильные_системы["0" НДС],MATCH(C18&amp;D18,Профильные_системы[Название]&amp;Профильные_системы[цвет],0)),0)))</f>
        <v>2312.4499999999998</v>
      </c>
      <c r="J18" s="290">
        <f t="shared" si="0"/>
        <v>2312.4499999999998</v>
      </c>
      <c r="K18" s="5"/>
    </row>
    <row r="19" spans="1:11" ht="21.95" customHeight="1" x14ac:dyDescent="0.25">
      <c r="A19" s="5"/>
      <c r="B19" s="730"/>
      <c r="C19" s="562" t="s">
        <v>384</v>
      </c>
      <c r="D19" s="563" t="s">
        <v>11</v>
      </c>
      <c r="E19" s="564" t="str">
        <f t="array" ref="E19">INDEX(Профильные_системы[артикул],MATCH('Система Nova'!$C19&amp;'Система Nova'!$D19,Профильные_системы[Название]&amp;Профильные_системы[цвет],0),0)</f>
        <v>NB0487.VP540.CHMAN.CJ</v>
      </c>
      <c r="F19" s="733"/>
      <c r="G19" s="733"/>
      <c r="H19" s="733"/>
      <c r="I19" s="305">
        <f t="array" ref="I19">IF($D$11=$U$2,INDEX(Профильные_системы[РРЦ Без НДС],MATCH(C19&amp;D19,Профильные_системы[Название]&amp;Профильные_системы[цвет],0)),IF($D$11=$U$1,INDEX(Профильные_системы[РРЦ с НДС],MATCH(C19&amp;D19,Профильные_системы[Название]&amp;Профильные_системы[цвет],0)),IF($D$11=$U$3,INDEX(Профильные_системы["0" НДС],MATCH(C19&amp;D19,Профильные_системы[Название]&amp;Профильные_системы[цвет],0)),0)))</f>
        <v>1959.06</v>
      </c>
      <c r="J19" s="290">
        <f t="shared" si="0"/>
        <v>1959.06</v>
      </c>
      <c r="K19" s="5"/>
    </row>
    <row r="20" spans="1:11" ht="44.1" customHeight="1" x14ac:dyDescent="0.25">
      <c r="A20" s="5"/>
      <c r="B20" s="26"/>
      <c r="C20" s="48" t="s">
        <v>385</v>
      </c>
      <c r="D20" s="270" t="s">
        <v>3</v>
      </c>
      <c r="E20" s="49" t="str">
        <f t="array" ref="E20">INDEX(Профильные_системы[артикул],MATCH('Система Nova'!$C20&amp;'Система Nova'!$D20,Профильные_системы[Название]&amp;Профильные_системы[цвет],0),0)</f>
        <v>NB0505.VP540.SLMAN.CJ</v>
      </c>
      <c r="F20" s="270" t="s">
        <v>236</v>
      </c>
      <c r="G20" s="270">
        <v>5.4</v>
      </c>
      <c r="H20" s="270" t="s">
        <v>369</v>
      </c>
      <c r="I20" s="305">
        <f t="array" ref="I20">IF($D$11=$U$2,INDEX(Профильные_системы[РРЦ Без НДС],MATCH(C20&amp;D20,Профильные_системы[Название]&amp;Профильные_системы[цвет],0)),IF($D$11=$U$1,INDEX(Профильные_системы[РРЦ с НДС],MATCH(C20&amp;D20,Профильные_системы[Название]&amp;Профильные_системы[цвет],0)),IF($D$11=$U$3,INDEX(Профильные_системы["0" НДС],MATCH(C20&amp;D20,Профильные_системы[Название]&amp;Профильные_системы[цвет],0)),0)))</f>
        <v>2050.91</v>
      </c>
      <c r="J20" s="290">
        <f t="shared" si="0"/>
        <v>2050.91</v>
      </c>
      <c r="K20" s="5"/>
    </row>
    <row r="21" spans="1:11" ht="44.1" customHeight="1" x14ac:dyDescent="0.25">
      <c r="A21" s="5"/>
      <c r="B21" s="26"/>
      <c r="C21" s="50" t="s">
        <v>386</v>
      </c>
      <c r="D21" s="270" t="s">
        <v>3</v>
      </c>
      <c r="E21" s="49" t="str">
        <f t="array" ref="E21">INDEX(Профильные_системы[артикул],MATCH('Система Nova'!$C21&amp;'Система Nova'!$D21,Профильные_системы[Название]&amp;Профильные_системы[цвет],0),0)</f>
        <v>NB0651.VP540.SLMAN.CJ</v>
      </c>
      <c r="F21" s="270" t="s">
        <v>236</v>
      </c>
      <c r="G21" s="270">
        <v>5.4</v>
      </c>
      <c r="H21" s="270" t="s">
        <v>369</v>
      </c>
      <c r="I21" s="305">
        <f t="array" ref="I21">IF($D$11=$U$2,INDEX(Профильные_системы[РРЦ Без НДС],MATCH(C21&amp;D21,Профильные_системы[Название]&amp;Профильные_системы[цвет],0)),IF($D$11=$U$1,INDEX(Профильные_системы[РРЦ с НДС],MATCH(C21&amp;D21,Профильные_системы[Название]&amp;Профильные_системы[цвет],0)),IF($D$11=$U$3,INDEX(Профильные_системы["0" НДС],MATCH(C21&amp;D21,Профильные_системы[Название]&amp;Профильные_системы[цвет],0)),0)))</f>
        <v>4144.28</v>
      </c>
      <c r="J21" s="290">
        <f t="shared" si="0"/>
        <v>4144.28</v>
      </c>
      <c r="K21" s="5"/>
    </row>
    <row r="22" spans="1:11" ht="21.95" customHeight="1" x14ac:dyDescent="0.25">
      <c r="A22" s="5"/>
      <c r="B22" s="730"/>
      <c r="C22" s="48" t="s">
        <v>388</v>
      </c>
      <c r="D22" s="270" t="s">
        <v>3</v>
      </c>
      <c r="E22" s="49" t="str">
        <f t="array" ref="E22">INDEX(Профильные_системы[артикул],MATCH('Система Nova'!$C22&amp;'Система Nova'!$D22,Профильные_системы[Название]&amp;Профильные_системы[цвет],0),0)</f>
        <v>NB0442.VP540.SLMAN.CJ</v>
      </c>
      <c r="F22" s="731" t="s">
        <v>404</v>
      </c>
      <c r="G22" s="731">
        <v>5.4</v>
      </c>
      <c r="H22" s="731" t="s">
        <v>369</v>
      </c>
      <c r="I22" s="305">
        <f t="array" ref="I22">IF($D$11=$U$2,INDEX(Профильные_системы[РРЦ Без НДС],MATCH(C22&amp;D22,Профильные_системы[Название]&amp;Профильные_системы[цвет],0)),IF($D$11=$U$1,INDEX(Профильные_системы[РРЦ с НДС],MATCH(C22&amp;D22,Профильные_системы[Название]&amp;Профильные_системы[цвет],0)),IF($D$11=$U$3,INDEX(Профильные_системы["0" НДС],MATCH(C22&amp;D22,Профильные_системы[Название]&amp;Профильные_системы[цвет],0)),0)))</f>
        <v>490.12</v>
      </c>
      <c r="J22" s="290">
        <f t="shared" si="0"/>
        <v>490.12</v>
      </c>
      <c r="K22" s="5"/>
    </row>
    <row r="23" spans="1:11" ht="21.95" customHeight="1" x14ac:dyDescent="0.25">
      <c r="A23" s="5"/>
      <c r="B23" s="730"/>
      <c r="C23" s="48" t="s">
        <v>388</v>
      </c>
      <c r="D23" s="270" t="s">
        <v>7</v>
      </c>
      <c r="E23" s="49" t="str">
        <f t="array" ref="E23">INDEX(Профильные_системы[артикул],MATCH('Система Nova'!$C23&amp;'Система Nova'!$D23,Профильные_системы[Название]&amp;Профильные_системы[цвет],0),0)</f>
        <v>NB0442.VP540.WHGPC.CJ</v>
      </c>
      <c r="F23" s="732"/>
      <c r="G23" s="732"/>
      <c r="H23" s="732"/>
      <c r="I23" s="305">
        <f t="array" ref="I23">IF($D$11=$U$2,INDEX(Профильные_системы[РРЦ Без НДС],MATCH(C23&amp;D23,Профильные_системы[Название]&amp;Профильные_системы[цвет],0)),IF($D$11=$U$1,INDEX(Профильные_системы[РРЦ с НДС],MATCH(C23&amp;D23,Профильные_системы[Название]&amp;Профильные_системы[цвет],0)),IF($D$11=$U$3,INDEX(Профильные_системы["0" НДС],MATCH(C23&amp;D23,Профильные_системы[Название]&amp;Профильные_системы[цвет],0)),0)))</f>
        <v>527.33000000000004</v>
      </c>
      <c r="J23" s="290">
        <f t="shared" si="0"/>
        <v>527.33000000000004</v>
      </c>
      <c r="K23" s="5"/>
    </row>
    <row r="24" spans="1:11" ht="21.95" customHeight="1" x14ac:dyDescent="0.25">
      <c r="A24" s="5"/>
      <c r="B24" s="730"/>
      <c r="C24" s="48" t="s">
        <v>388</v>
      </c>
      <c r="D24" s="270" t="s">
        <v>5</v>
      </c>
      <c r="E24" s="49" t="str">
        <f t="array" ref="E24">INDEX(Профильные_системы[артикул],MATCH('Система Nova'!$C24&amp;'Система Nova'!$D24,Профильные_системы[Название]&amp;Профильные_системы[цвет],0),0)</f>
        <v>NB0442.VP540.BKSPC.CJ</v>
      </c>
      <c r="F24" s="732"/>
      <c r="G24" s="732"/>
      <c r="H24" s="732"/>
      <c r="I24" s="305">
        <f t="array" ref="I24">IF($D$11=$U$2,INDEX(Профильные_системы[РРЦ Без НДС],MATCH(C24&amp;D24,Профильные_системы[Название]&amp;Профильные_системы[цвет],0)),IF($D$11=$U$1,INDEX(Профильные_системы[РРЦ с НДС],MATCH(C24&amp;D24,Профильные_системы[Название]&amp;Профильные_системы[цвет],0)),IF($D$11=$U$3,INDEX(Профильные_системы["0" НДС],MATCH(C24&amp;D24,Профильные_системы[Название]&amp;Профильные_системы[цвет],0)),0)))</f>
        <v>527.33000000000004</v>
      </c>
      <c r="J24" s="290">
        <f t="shared" si="0"/>
        <v>527.33000000000004</v>
      </c>
      <c r="K24" s="5"/>
    </row>
    <row r="25" spans="1:11" ht="21.95" customHeight="1" x14ac:dyDescent="0.25">
      <c r="A25" s="5"/>
      <c r="B25" s="730"/>
      <c r="C25" s="562" t="s">
        <v>388</v>
      </c>
      <c r="D25" s="563" t="s">
        <v>11</v>
      </c>
      <c r="E25" s="564" t="str">
        <f t="array" ref="E25">INDEX(Профильные_системы[артикул],MATCH('Система Nova'!$C25&amp;'Система Nova'!$D25,Профильные_системы[Название]&amp;Профильные_системы[цвет],0),0)</f>
        <v>NB0442.VP540.CHMAN.CJ</v>
      </c>
      <c r="F25" s="733"/>
      <c r="G25" s="733"/>
      <c r="H25" s="733"/>
      <c r="I25" s="305">
        <f t="array" ref="I25">IF($D$11=$U$2,INDEX(Профильные_системы[РРЦ Без НДС],MATCH(C25&amp;D25,Профильные_системы[Название]&amp;Профильные_системы[цвет],0)),IF($D$11=$U$1,INDEX(Профильные_системы[РРЦ с НДС],MATCH(C25&amp;D25,Профильные_системы[Название]&amp;Профильные_системы[цвет],0)),IF($D$11=$U$3,INDEX(Профильные_системы["0" НДС],MATCH(C25&amp;D25,Профильные_системы[Название]&amp;Профильные_системы[цвет],0)),0)))</f>
        <v>452.1</v>
      </c>
      <c r="J25" s="290">
        <f t="shared" si="0"/>
        <v>452.1</v>
      </c>
      <c r="K25" s="5"/>
    </row>
    <row r="26" spans="1:11" ht="21.95" customHeight="1" x14ac:dyDescent="0.25">
      <c r="A26" s="5"/>
      <c r="B26" s="730"/>
      <c r="C26" s="48" t="s">
        <v>389</v>
      </c>
      <c r="D26" s="270" t="s">
        <v>3</v>
      </c>
      <c r="E26" s="49" t="str">
        <f t="array" ref="E26">INDEX(Профильные_системы[артикул],MATCH('Система Nova'!$C26&amp;'Система Nova'!$D26,Профильные_системы[Название]&amp;Профильные_системы[цвет],0),0)</f>
        <v>NB0486.VP540.SLMAN.CJ</v>
      </c>
      <c r="F26" s="731" t="s">
        <v>403</v>
      </c>
      <c r="G26" s="731">
        <v>5.4</v>
      </c>
      <c r="H26" s="731" t="s">
        <v>369</v>
      </c>
      <c r="I26" s="305">
        <f t="array" ref="I26">IF($D$11=$U$2,INDEX(Профильные_системы[РРЦ Без НДС],MATCH(C26&amp;D26,Профильные_системы[Название]&amp;Профильные_системы[цвет],0)),IF($D$11=$U$1,INDEX(Профильные_системы[РРЦ с НДС],MATCH(C26&amp;D26,Профильные_системы[Название]&amp;Профильные_системы[цвет],0)),IF($D$11=$U$3,INDEX(Профильные_системы["0" НДС],MATCH(C26&amp;D26,Профильные_системы[Название]&amp;Профильные_системы[цвет],0)),0)))</f>
        <v>2172.75</v>
      </c>
      <c r="J26" s="290">
        <f t="shared" si="0"/>
        <v>2172.75</v>
      </c>
      <c r="K26" s="5"/>
    </row>
    <row r="27" spans="1:11" ht="21.95" customHeight="1" x14ac:dyDescent="0.25">
      <c r="A27" s="5"/>
      <c r="B27" s="730"/>
      <c r="C27" s="48" t="s">
        <v>389</v>
      </c>
      <c r="D27" s="270" t="s">
        <v>7</v>
      </c>
      <c r="E27" s="49" t="str">
        <f t="array" ref="E27">INDEX(Профильные_системы[артикул],MATCH('Система Nova'!$C27&amp;'Система Nova'!$D27,Профильные_системы[Название]&amp;Профильные_системы[цвет],0),0)</f>
        <v>NB0486.VP540.WHGPC.CJ</v>
      </c>
      <c r="F27" s="732"/>
      <c r="G27" s="732"/>
      <c r="H27" s="732"/>
      <c r="I27" s="305">
        <f t="array" ref="I27">IF($D$11=$U$2,INDEX(Профильные_системы[РРЦ Без НДС],MATCH(C27&amp;D27,Профильные_системы[Название]&amp;Профильные_системы[цвет],0)),IF($D$11=$U$1,INDEX(Профильные_системы[РРЦ с НДС],MATCH(C27&amp;D27,Профильные_системы[Название]&amp;Профильные_системы[цвет],0)),IF($D$11=$U$3,INDEX(Профильные_системы["0" НДС],MATCH(C27&amp;D27,Профильные_системы[Название]&amp;Профильные_системы[цвет],0)),0)))</f>
        <v>2339.7399999999998</v>
      </c>
      <c r="J27" s="290">
        <f t="shared" si="0"/>
        <v>2339.7399999999998</v>
      </c>
      <c r="K27" s="5"/>
    </row>
    <row r="28" spans="1:11" ht="21.95" customHeight="1" x14ac:dyDescent="0.25">
      <c r="A28" s="5"/>
      <c r="B28" s="730"/>
      <c r="C28" s="48" t="s">
        <v>389</v>
      </c>
      <c r="D28" s="270" t="s">
        <v>5</v>
      </c>
      <c r="E28" s="49" t="str">
        <f t="array" ref="E28">INDEX(Профильные_системы[артикул],MATCH('Система Nova'!$C28&amp;'Система Nova'!$D28,Профильные_системы[Название]&amp;Профильные_системы[цвет],0),0)</f>
        <v>NB0486.VP540.BKSPC.CJ</v>
      </c>
      <c r="F28" s="732"/>
      <c r="G28" s="732"/>
      <c r="H28" s="732"/>
      <c r="I28" s="305">
        <f t="array" ref="I28">IF($D$11=$U$2,INDEX(Профильные_системы[РРЦ Без НДС],MATCH(C28&amp;D28,Профильные_системы[Название]&amp;Профильные_системы[цвет],0)),IF($D$11=$U$1,INDEX(Профильные_системы[РРЦ с НДС],MATCH(C28&amp;D28,Профильные_системы[Название]&amp;Профильные_системы[цвет],0)),IF($D$11=$U$3,INDEX(Профильные_системы["0" НДС],MATCH(C28&amp;D28,Профильные_системы[Название]&amp;Профильные_системы[цвет],0)),0)))</f>
        <v>2339.7399999999998</v>
      </c>
      <c r="J28" s="290">
        <f t="shared" si="0"/>
        <v>2339.7399999999998</v>
      </c>
      <c r="K28" s="5"/>
    </row>
    <row r="29" spans="1:11" ht="21.95" customHeight="1" x14ac:dyDescent="0.25">
      <c r="A29" s="5"/>
      <c r="B29" s="730"/>
      <c r="C29" s="562" t="s">
        <v>389</v>
      </c>
      <c r="D29" s="563" t="s">
        <v>11</v>
      </c>
      <c r="E29" s="564" t="str">
        <f t="array" ref="E29">INDEX(Профильные_системы[артикул],MATCH('Система Nova'!$C29&amp;'Система Nova'!$D29,Профильные_системы[Название]&amp;Профильные_системы[цвет],0),0)</f>
        <v>NB0486.VP540.CHMAN.CJ</v>
      </c>
      <c r="F29" s="733"/>
      <c r="G29" s="733"/>
      <c r="H29" s="733"/>
      <c r="I29" s="305">
        <f t="array" ref="I29">IF($D$11=$U$2,INDEX(Профильные_системы[РРЦ Без НДС],MATCH(C29&amp;D29,Профильные_системы[Название]&amp;Профильные_системы[цвет],0)),IF($D$11=$U$1,INDEX(Профильные_системы[РРЦ с НДС],MATCH(C29&amp;D29,Профильные_системы[Название]&amp;Профильные_системы[цвет],0)),IF($D$11=$U$3,INDEX(Профильные_системы["0" НДС],MATCH(C29&amp;D29,Профильные_системы[Название]&amp;Профильные_системы[цвет],0)),0)))</f>
        <v>2003.22</v>
      </c>
      <c r="J29" s="290">
        <f t="shared" si="0"/>
        <v>2003.22</v>
      </c>
      <c r="K29" s="5"/>
    </row>
    <row r="30" spans="1:11" ht="21.95" customHeight="1" x14ac:dyDescent="0.25">
      <c r="A30" s="5"/>
      <c r="B30" s="730"/>
      <c r="C30" s="48" t="s">
        <v>390</v>
      </c>
      <c r="D30" s="270" t="s">
        <v>3</v>
      </c>
      <c r="E30" s="49" t="str">
        <f t="array" ref="E30">INDEX(Профильные_системы[артикул],MATCH('Система Nova'!$C30&amp;'Система Nova'!$D30,Профильные_системы[Название]&amp;Профильные_системы[цвет],0),0)</f>
        <v>NB0485.VP540.SLMAN.CJ</v>
      </c>
      <c r="F30" s="731" t="s">
        <v>403</v>
      </c>
      <c r="G30" s="731">
        <v>5.4</v>
      </c>
      <c r="H30" s="731" t="s">
        <v>369</v>
      </c>
      <c r="I30" s="305">
        <f t="array" ref="I30">IF($D$11=$U$2,INDEX(Профильные_системы[РРЦ Без НДС],MATCH(C30&amp;D30,Профильные_системы[Название]&amp;Профильные_системы[цвет],0)),IF($D$11=$U$1,INDEX(Профильные_системы[РРЦ с НДС],MATCH(C30&amp;D30,Профильные_системы[Название]&amp;Профильные_системы[цвет],0)),IF($D$11=$U$3,INDEX(Профильные_системы["0" НДС],MATCH(C30&amp;D30,Профильные_системы[Название]&amp;Профильные_системы[цвет],0)),0)))</f>
        <v>2091.09</v>
      </c>
      <c r="J30" s="290">
        <f t="shared" si="0"/>
        <v>2091.09</v>
      </c>
      <c r="K30" s="5"/>
    </row>
    <row r="31" spans="1:11" ht="21.95" customHeight="1" x14ac:dyDescent="0.25">
      <c r="A31" s="5"/>
      <c r="B31" s="730"/>
      <c r="C31" s="48" t="s">
        <v>390</v>
      </c>
      <c r="D31" s="270" t="s">
        <v>7</v>
      </c>
      <c r="E31" s="49" t="str">
        <f t="array" ref="E31">INDEX(Профильные_системы[артикул],MATCH('Система Nova'!$C31&amp;'Система Nova'!$D31,Профильные_системы[Название]&amp;Профильные_системы[цвет],0),0)</f>
        <v>NB0485.VP540.WHGPC.CJ</v>
      </c>
      <c r="F31" s="732"/>
      <c r="G31" s="732"/>
      <c r="H31" s="732"/>
      <c r="I31" s="305">
        <f t="array" ref="I31">IF($D$11=$U$2,INDEX(Профильные_системы[РРЦ Без НДС],MATCH(C31&amp;D31,Профильные_системы[Название]&amp;Профильные_системы[цвет],0)),IF($D$11=$U$1,INDEX(Профильные_системы[РРЦ с НДС],MATCH(C31&amp;D31,Профильные_системы[Название]&amp;Профильные_системы[цвет],0)),IF($D$11=$U$3,INDEX(Профильные_системы["0" НДС],MATCH(C31&amp;D31,Профильные_системы[Название]&amp;Профильные_системы[цвет],0)),0)))</f>
        <v>2252.71</v>
      </c>
      <c r="J31" s="290">
        <f t="shared" si="0"/>
        <v>2252.71</v>
      </c>
      <c r="K31" s="5"/>
    </row>
    <row r="32" spans="1:11" ht="21.95" customHeight="1" x14ac:dyDescent="0.25">
      <c r="A32" s="5"/>
      <c r="B32" s="730"/>
      <c r="C32" s="48" t="s">
        <v>390</v>
      </c>
      <c r="D32" s="270" t="s">
        <v>5</v>
      </c>
      <c r="E32" s="49" t="str">
        <f t="array" ref="E32">INDEX(Профильные_системы[артикул],MATCH('Система Nova'!$C32&amp;'Система Nova'!$D32,Профильные_системы[Название]&amp;Профильные_системы[цвет],0),0)</f>
        <v>NB0485.VP540.BKSPC.CJ</v>
      </c>
      <c r="F32" s="732"/>
      <c r="G32" s="732"/>
      <c r="H32" s="732"/>
      <c r="I32" s="305">
        <f t="array" ref="I32">IF($D$11=$U$2,INDEX(Профильные_системы[РРЦ Без НДС],MATCH(C32&amp;D32,Профильные_системы[Название]&amp;Профильные_системы[цвет],0)),IF($D$11=$U$1,INDEX(Профильные_системы[РРЦ с НДС],MATCH(C32&amp;D32,Профильные_системы[Название]&amp;Профильные_системы[цвет],0)),IF($D$11=$U$3,INDEX(Профильные_системы["0" НДС],MATCH(C32&amp;D32,Профильные_системы[Название]&amp;Профильные_системы[цвет],0)),0)))</f>
        <v>2252.71</v>
      </c>
      <c r="J32" s="290">
        <f t="shared" si="0"/>
        <v>2252.71</v>
      </c>
      <c r="K32" s="5"/>
    </row>
    <row r="33" spans="1:11" ht="21.95" customHeight="1" x14ac:dyDescent="0.25">
      <c r="A33" s="5"/>
      <c r="B33" s="730"/>
      <c r="C33" s="562" t="s">
        <v>390</v>
      </c>
      <c r="D33" s="563" t="s">
        <v>11</v>
      </c>
      <c r="E33" s="564" t="str">
        <f t="array" ref="E33">INDEX(Профильные_системы[артикул],MATCH('Система Nova'!$C33&amp;'Система Nova'!$D33,Профильные_системы[Название]&amp;Профильные_системы[цвет],0),0)</f>
        <v>NB0485.VP540.CHMAN.CJ</v>
      </c>
      <c r="F33" s="733"/>
      <c r="G33" s="733"/>
      <c r="H33" s="733"/>
      <c r="I33" s="305">
        <f t="array" ref="I33">IF($D$11=$U$2,INDEX(Профильные_системы[РРЦ Без НДС],MATCH(C33&amp;D33,Профильные_системы[Название]&amp;Профильные_системы[цвет],0)),IF($D$11=$U$1,INDEX(Профильные_системы[РРЦ с НДС],MATCH(C33&amp;D33,Профильные_системы[Название]&amp;Профильные_системы[цвет],0)),IF($D$11=$U$3,INDEX(Профильные_системы["0" НДС],MATCH(C33&amp;D33,Профильные_системы[Название]&amp;Профильные_системы[цвет],0)),0)))</f>
        <v>1929.58</v>
      </c>
      <c r="J33" s="290">
        <f t="shared" si="0"/>
        <v>1929.58</v>
      </c>
      <c r="K33" s="5"/>
    </row>
    <row r="34" spans="1:11" ht="21.95" customHeight="1" x14ac:dyDescent="0.25">
      <c r="A34" s="5"/>
      <c r="B34" s="730"/>
      <c r="C34" s="48" t="s">
        <v>387</v>
      </c>
      <c r="D34" s="270" t="s">
        <v>3</v>
      </c>
      <c r="E34" s="49" t="str">
        <f t="array" ref="E34">INDEX(Профильные_системы[артикул],MATCH('Система Nova'!$C34&amp;'Система Nova'!$D34,Профильные_системы[Название]&amp;Профильные_системы[цвет],0),0)</f>
        <v>NA0480.VP540.SLMAN.CJ</v>
      </c>
      <c r="F34" s="731" t="s">
        <v>405</v>
      </c>
      <c r="G34" s="731">
        <v>5.4</v>
      </c>
      <c r="H34" s="731" t="s">
        <v>369</v>
      </c>
      <c r="I34" s="305">
        <f t="array" ref="I34">IF($D$11=$U$2,INDEX(Профильные_системы[РРЦ Без НДС],MATCH(C34&amp;D34,Профильные_системы[Название]&amp;Профильные_системы[цвет],0)),IF($D$11=$U$1,INDEX(Профильные_системы[РРЦ с НДС],MATCH(C34&amp;D34,Профильные_системы[Название]&amp;Профильные_системы[цвет],0)),IF($D$11=$U$3,INDEX(Профильные_системы["0" НДС],MATCH(C34&amp;D34,Профильные_системы[Название]&amp;Профильные_системы[цвет],0)),0)))</f>
        <v>1666.35</v>
      </c>
      <c r="J34" s="290">
        <f t="shared" si="0"/>
        <v>1666.35</v>
      </c>
      <c r="K34" s="5"/>
    </row>
    <row r="35" spans="1:11" ht="21.95" customHeight="1" x14ac:dyDescent="0.25">
      <c r="A35" s="5"/>
      <c r="B35" s="730"/>
      <c r="C35" s="48" t="s">
        <v>387</v>
      </c>
      <c r="D35" s="270" t="s">
        <v>7</v>
      </c>
      <c r="E35" s="49" t="str">
        <f t="array" ref="E35">INDEX(Профильные_системы[артикул],MATCH('Система Nova'!$C35&amp;'Система Nova'!$D35,Профильные_системы[Название]&amp;Профильные_системы[цвет],0),0)</f>
        <v>NA0480.VP540.WHGPC.CJ</v>
      </c>
      <c r="F35" s="732"/>
      <c r="G35" s="732"/>
      <c r="H35" s="732"/>
      <c r="I35" s="305">
        <f t="array" ref="I35">IF($D$11=$U$2,INDEX(Профильные_системы[РРЦ Без НДС],MATCH(C35&amp;D35,Профильные_системы[Название]&amp;Профильные_системы[цвет],0)),IF($D$11=$U$1,INDEX(Профильные_системы[РРЦ с НДС],MATCH(C35&amp;D35,Профильные_системы[Название]&amp;Профильные_системы[цвет],0)),IF($D$11=$U$3,INDEX(Профильные_системы["0" НДС],MATCH(C35&amp;D35,Профильные_системы[Название]&amp;Профильные_системы[цвет],0)),0)))</f>
        <v>1795.32</v>
      </c>
      <c r="J35" s="290">
        <f t="shared" si="0"/>
        <v>1795.32</v>
      </c>
      <c r="K35" s="5"/>
    </row>
    <row r="36" spans="1:11" ht="21.95" customHeight="1" x14ac:dyDescent="0.25">
      <c r="A36" s="5"/>
      <c r="B36" s="730"/>
      <c r="C36" s="48" t="s">
        <v>387</v>
      </c>
      <c r="D36" s="270" t="s">
        <v>5</v>
      </c>
      <c r="E36" s="49" t="str">
        <f t="array" ref="E36">INDEX(Профильные_системы[артикул],MATCH('Система Nova'!$C36&amp;'Система Nova'!$D36,Профильные_системы[Название]&amp;Профильные_системы[цвет],0),0)</f>
        <v>NA0480.VP540.BKSPC.CJ</v>
      </c>
      <c r="F36" s="732"/>
      <c r="G36" s="732"/>
      <c r="H36" s="732"/>
      <c r="I36" s="305">
        <f t="array" ref="I36">IF($D$11=$U$2,INDEX(Профильные_системы[РРЦ Без НДС],MATCH(C36&amp;D36,Профильные_системы[Название]&amp;Профильные_системы[цвет],0)),IF($D$11=$U$1,INDEX(Профильные_системы[РРЦ с НДС],MATCH(C36&amp;D36,Профильные_системы[Название]&amp;Профильные_системы[цвет],0)),IF($D$11=$U$3,INDEX(Профильные_системы["0" НДС],MATCH(C36&amp;D36,Профильные_системы[Название]&amp;Профильные_системы[цвет],0)),0)))</f>
        <v>1795.32</v>
      </c>
      <c r="J36" s="290">
        <f t="shared" si="0"/>
        <v>1795.32</v>
      </c>
      <c r="K36" s="5"/>
    </row>
    <row r="37" spans="1:11" ht="21.95" customHeight="1" x14ac:dyDescent="0.25">
      <c r="A37" s="5"/>
      <c r="B37" s="730"/>
      <c r="C37" s="562" t="s">
        <v>387</v>
      </c>
      <c r="D37" s="563" t="s">
        <v>11</v>
      </c>
      <c r="E37" s="564" t="str">
        <f t="array" ref="E37">INDEX(Профильные_системы[артикул],MATCH('Система Nova'!$C37&amp;'Система Nova'!$D37,Профильные_системы[Название]&amp;Профильные_системы[цвет],0),0)</f>
        <v>NA0480.VP540.CHMAN.CJ</v>
      </c>
      <c r="F37" s="733"/>
      <c r="G37" s="733"/>
      <c r="H37" s="733"/>
      <c r="I37" s="305">
        <f t="array" ref="I37">IF($D$11=$U$2,INDEX(Профильные_системы[РРЦ Без НДС],MATCH(C37&amp;D37,Профильные_системы[Название]&amp;Профильные_системы[цвет],0)),IF($D$11=$U$1,INDEX(Профильные_системы[РРЦ с НДС],MATCH(C37&amp;D37,Профильные_системы[Название]&amp;Профильные_системы[цвет],0)),IF($D$11=$U$3,INDEX(Профильные_системы["0" НДС],MATCH(C37&amp;D37,Профильные_системы[Название]&amp;Профильные_системы[цвет],0)),0)))</f>
        <v>1537.44</v>
      </c>
      <c r="J37" s="290">
        <f t="shared" si="0"/>
        <v>1537.44</v>
      </c>
      <c r="K37" s="5"/>
    </row>
    <row r="38" spans="1:11" ht="39.75" customHeight="1" x14ac:dyDescent="0.25">
      <c r="A38" s="5"/>
      <c r="B38" s="26"/>
      <c r="C38" s="48" t="s">
        <v>399</v>
      </c>
      <c r="D38" s="270" t="s">
        <v>3</v>
      </c>
      <c r="E38" s="49" t="str">
        <f t="array" ref="E38">INDEX(Профильные_системы[артикул],MATCH('Система Nova'!$C38&amp;'Система Nova'!$D38,Профильные_системы[Название]&amp;Профильные_системы[цвет],0),0)</f>
        <v>NB0638.VP540.SLMAN.CJ</v>
      </c>
      <c r="F38" s="270" t="s">
        <v>405</v>
      </c>
      <c r="G38" s="270">
        <v>5.4</v>
      </c>
      <c r="H38" s="270" t="s">
        <v>369</v>
      </c>
      <c r="I38" s="305">
        <f t="array" ref="I38">IF($D$11=$U$2,INDEX(Профильные_системы[РРЦ Без НДС],MATCH(C38&amp;D38,Профильные_системы[Название]&amp;Профильные_системы[цвет],0)),IF($D$11=$U$1,INDEX(Профильные_системы[РРЦ с НДС],MATCH(C38&amp;D38,Профильные_системы[Название]&amp;Профильные_системы[цвет],0)),IF($D$11=$U$3,INDEX(Профильные_системы["0" НДС],MATCH(C38&amp;D38,Профильные_системы[Название]&amp;Профильные_системы[цвет],0)),0)))</f>
        <v>1881.19</v>
      </c>
      <c r="J38" s="290">
        <f t="shared" si="0"/>
        <v>1881.19</v>
      </c>
      <c r="K38" s="5"/>
    </row>
    <row r="39" spans="1:11" ht="21.95" customHeight="1" x14ac:dyDescent="0.25">
      <c r="A39" s="5"/>
      <c r="B39" s="730"/>
      <c r="C39" s="48" t="s">
        <v>397</v>
      </c>
      <c r="D39" s="270" t="s">
        <v>3</v>
      </c>
      <c r="E39" s="49" t="str">
        <f t="array" ref="E39">INDEX(Профильные_системы[артикул],MATCH('Система Nova'!$C39&amp;'Система Nova'!$D39,Профильные_системы[Название]&amp;Профильные_системы[цвет],0),0)</f>
        <v>NB0448.VP540.SLMAN.CJ</v>
      </c>
      <c r="F39" s="731" t="s">
        <v>406</v>
      </c>
      <c r="G39" s="731">
        <v>5.4</v>
      </c>
      <c r="H39" s="731" t="s">
        <v>369</v>
      </c>
      <c r="I39" s="305">
        <f t="array" ref="I39">IF($D$11=$U$2,INDEX(Профильные_системы[РРЦ Без НДС],MATCH(C39&amp;D39,Профильные_системы[Название]&amp;Профильные_системы[цвет],0)),IF($D$11=$U$1,INDEX(Профильные_системы[РРЦ с НДС],MATCH(C39&amp;D39,Профильные_системы[Название]&amp;Профильные_системы[цвет],0)),IF($D$11=$U$3,INDEX(Профильные_системы["0" НДС],MATCH(C39&amp;D39,Профильные_системы[Название]&amp;Профильные_системы[цвет],0)),0)))</f>
        <v>702.49</v>
      </c>
      <c r="J39" s="290">
        <f t="shared" si="0"/>
        <v>702.49</v>
      </c>
      <c r="K39" s="5"/>
    </row>
    <row r="40" spans="1:11" ht="21.95" customHeight="1" x14ac:dyDescent="0.25">
      <c r="A40" s="5"/>
      <c r="B40" s="730"/>
      <c r="C40" s="48" t="s">
        <v>397</v>
      </c>
      <c r="D40" s="270" t="s">
        <v>7</v>
      </c>
      <c r="E40" s="49" t="str">
        <f t="array" ref="E40">INDEX(Профильные_системы[артикул],MATCH('Система Nova'!$C40&amp;'Система Nova'!$D40,Профильные_системы[Название]&amp;Профильные_системы[цвет],0),0)</f>
        <v>NB0448.VP540.WHGPC.CJ</v>
      </c>
      <c r="F40" s="732"/>
      <c r="G40" s="732"/>
      <c r="H40" s="732"/>
      <c r="I40" s="305">
        <f t="array" ref="I40">IF($D$11=$U$2,INDEX(Профильные_системы[РРЦ Без НДС],MATCH(C40&amp;D40,Профильные_системы[Название]&amp;Профильные_системы[цвет],0)),IF($D$11=$U$1,INDEX(Профильные_системы[РРЦ с НДС],MATCH(C40&amp;D40,Профильные_системы[Название]&amp;Профильные_системы[цвет],0)),IF($D$11=$U$3,INDEX(Профильные_системы["0" НДС],MATCH(C40&amp;D40,Профильные_системы[Название]&amp;Профильные_системы[цвет],0)),0)))</f>
        <v>756.02</v>
      </c>
      <c r="J40" s="290">
        <f t="shared" si="0"/>
        <v>756.02</v>
      </c>
      <c r="K40" s="5"/>
    </row>
    <row r="41" spans="1:11" ht="21.95" customHeight="1" x14ac:dyDescent="0.25">
      <c r="A41" s="5"/>
      <c r="B41" s="730"/>
      <c r="C41" s="48" t="s">
        <v>397</v>
      </c>
      <c r="D41" s="270" t="s">
        <v>5</v>
      </c>
      <c r="E41" s="49" t="str">
        <f t="array" ref="E41">INDEX(Профильные_системы[артикул],MATCH('Система Nova'!$C41&amp;'Система Nova'!$D41,Профильные_системы[Название]&amp;Профильные_системы[цвет],0),0)</f>
        <v>NB0448.VP540.BKSPC.CJ</v>
      </c>
      <c r="F41" s="732"/>
      <c r="G41" s="732"/>
      <c r="H41" s="732"/>
      <c r="I41" s="305">
        <f t="array" ref="I41">IF($D$11=$U$2,INDEX(Профильные_системы[РРЦ Без НДС],MATCH(C41&amp;D41,Профильные_системы[Название]&amp;Профильные_системы[цвет],0)),IF($D$11=$U$1,INDEX(Профильные_системы[РРЦ с НДС],MATCH(C41&amp;D41,Профильные_системы[Название]&amp;Профильные_системы[цвет],0)),IF($D$11=$U$3,INDEX(Профильные_системы["0" НДС],MATCH(C41&amp;D41,Профильные_системы[Название]&amp;Профильные_системы[цвет],0)),0)))</f>
        <v>756.02</v>
      </c>
      <c r="J41" s="290">
        <f t="shared" si="0"/>
        <v>756.02</v>
      </c>
      <c r="K41" s="5"/>
    </row>
    <row r="42" spans="1:11" ht="21.95" customHeight="1" x14ac:dyDescent="0.25">
      <c r="A42" s="5"/>
      <c r="B42" s="730"/>
      <c r="C42" s="562" t="s">
        <v>397</v>
      </c>
      <c r="D42" s="563" t="s">
        <v>11</v>
      </c>
      <c r="E42" s="564" t="str">
        <f t="array" ref="E42">INDEX(Профильные_системы[артикул],MATCH('Система Nova'!$C42&amp;'Система Nova'!$D42,Профильные_системы[Название]&amp;Профильные_системы[цвет],0),0)</f>
        <v>NB0448.VP540.CHMAN.CJ</v>
      </c>
      <c r="F42" s="733"/>
      <c r="G42" s="733"/>
      <c r="H42" s="732"/>
      <c r="I42" s="305">
        <f t="array" ref="I42">IF($D$11=$U$2,INDEX(Профильные_системы[РРЦ Без НДС],MATCH(C42&amp;D42,Профильные_системы[Название]&amp;Профильные_системы[цвет],0)),IF($D$11=$U$1,INDEX(Профильные_системы[РРЦ с НДС],MATCH(C42&amp;D42,Профильные_системы[Название]&amp;Профильные_системы[цвет],0)),IF($D$11=$U$3,INDEX(Профильные_системы["0" НДС],MATCH(C42&amp;D42,Профильные_системы[Название]&amp;Профильные_системы[цвет],0)),0)))</f>
        <v>648.12</v>
      </c>
      <c r="J42" s="290">
        <f t="shared" si="0"/>
        <v>648.12</v>
      </c>
      <c r="K42" s="5"/>
    </row>
    <row r="43" spans="1:11" ht="21.95" customHeight="1" x14ac:dyDescent="0.25">
      <c r="A43" s="5"/>
      <c r="B43" s="730"/>
      <c r="C43" s="48" t="s">
        <v>382</v>
      </c>
      <c r="D43" s="270" t="s">
        <v>3</v>
      </c>
      <c r="E43" s="49" t="str">
        <f t="array" ref="E43">INDEX(Профильные_системы[артикул],MATCH('Система Nova'!$C43&amp;'Система Nova'!$D43,Профильные_системы[Название]&amp;Профильные_системы[цвет],0),0)</f>
        <v>AS0713.VP540.SLMAN.CJ</v>
      </c>
      <c r="F43" s="731" t="s">
        <v>236</v>
      </c>
      <c r="G43" s="731">
        <v>5.4</v>
      </c>
      <c r="H43" s="731" t="s">
        <v>369</v>
      </c>
      <c r="I43" s="305">
        <f t="array" ref="I43">IF($D$11=$U$2,INDEX(Профильные_системы[РРЦ Без НДС],MATCH(C43&amp;D43,Профильные_системы[Название]&amp;Профильные_системы[цвет],0)),IF($D$11=$U$1,INDEX(Профильные_системы[РРЦ с НДС],MATCH(C43&amp;D43,Профильные_системы[Название]&amp;Профильные_системы[цвет],0)),IF($D$11=$U$3,INDEX(Профильные_системы["0" НДС],MATCH(C43&amp;D43,Профильные_системы[Название]&amp;Профильные_системы[цвет],0)),0)))</f>
        <v>4518.3999999999996</v>
      </c>
      <c r="J43" s="290">
        <f t="shared" si="0"/>
        <v>4518.3999999999996</v>
      </c>
      <c r="K43" s="5"/>
    </row>
    <row r="44" spans="1:11" ht="21.95" customHeight="1" x14ac:dyDescent="0.25">
      <c r="A44" s="5"/>
      <c r="B44" s="730"/>
      <c r="C44" s="48" t="s">
        <v>382</v>
      </c>
      <c r="D44" s="270" t="s">
        <v>7</v>
      </c>
      <c r="E44" s="49" t="str">
        <f t="array" ref="E44">INDEX(Профильные_системы[артикул],MATCH('Система Nova'!$C44&amp;'Система Nova'!$D44,Профильные_системы[Название]&amp;Профильные_системы[цвет],0),0)</f>
        <v>AS0713.VP540.WHGPC.CJ</v>
      </c>
      <c r="F44" s="732"/>
      <c r="G44" s="732"/>
      <c r="H44" s="732"/>
      <c r="I44" s="305">
        <f t="array" ref="I44">IF($D$11=$U$2,INDEX(Профильные_системы[РРЦ Без НДС],MATCH(C44&amp;D44,Профильные_системы[Название]&amp;Профильные_системы[цвет],0)),IF($D$11=$U$1,INDEX(Профильные_системы[РРЦ с НДС],MATCH(C44&amp;D44,Профильные_системы[Название]&amp;Профильные_системы[цвет],0)),IF($D$11=$U$3,INDEX(Профильные_системы["0" НДС],MATCH(C44&amp;D44,Профильные_системы[Название]&amp;Профильные_системы[цвет],0)),0)))</f>
        <v>5106.18</v>
      </c>
      <c r="J44" s="290">
        <f t="shared" si="0"/>
        <v>5106.18</v>
      </c>
      <c r="K44" s="5"/>
    </row>
    <row r="45" spans="1:11" ht="21.95" customHeight="1" x14ac:dyDescent="0.25">
      <c r="A45" s="5"/>
      <c r="B45" s="730"/>
      <c r="C45" s="48" t="s">
        <v>382</v>
      </c>
      <c r="D45" s="270" t="s">
        <v>5</v>
      </c>
      <c r="E45" s="49" t="str">
        <f t="array" ref="E45">INDEX(Профильные_системы[артикул],MATCH('Система Nova'!$C45&amp;'Система Nova'!$D45,Профильные_системы[Название]&amp;Профильные_системы[цвет],0),0)</f>
        <v>AS0713.VP540.BKSPC.CJ</v>
      </c>
      <c r="F45" s="732"/>
      <c r="G45" s="732"/>
      <c r="H45" s="732"/>
      <c r="I45" s="305">
        <f t="array" ref="I45">IF($D$11=$U$2,INDEX(Профильные_системы[РРЦ Без НДС],MATCH(C45&amp;D45,Профильные_системы[Название]&amp;Профильные_системы[цвет],0)),IF($D$11=$U$1,INDEX(Профильные_системы[РРЦ с НДС],MATCH(C45&amp;D45,Профильные_системы[Название]&amp;Профильные_системы[цвет],0)),IF($D$11=$U$3,INDEX(Профильные_системы["0" НДС],MATCH(C45&amp;D45,Профильные_системы[Название]&amp;Профильные_системы[цвет],0)),0)))</f>
        <v>5106.18</v>
      </c>
      <c r="J45" s="290">
        <f t="shared" si="0"/>
        <v>5106.18</v>
      </c>
      <c r="K45" s="5"/>
    </row>
    <row r="46" spans="1:11" ht="21.95" customHeight="1" x14ac:dyDescent="0.25">
      <c r="A46" s="5"/>
      <c r="B46" s="730"/>
      <c r="C46" s="48" t="s">
        <v>382</v>
      </c>
      <c r="D46" s="192" t="s">
        <v>11</v>
      </c>
      <c r="E46" s="49" t="str">
        <f t="array" ref="E46">INDEX(Профильные_системы[артикул],MATCH('Система Nova'!$C46&amp;'Система Nova'!$D46,Профильные_системы[Название]&amp;Профильные_системы[цвет],0),0)</f>
        <v>AS0713.VP540.CHMAN.CJ</v>
      </c>
      <c r="F46" s="733"/>
      <c r="G46" s="733"/>
      <c r="H46" s="732"/>
      <c r="I46" s="305">
        <f t="array" ref="I46">IF($D$11=$U$2,INDEX(Профильные_системы[РРЦ Без НДС],MATCH(C46&amp;D46,Профильные_системы[Название]&amp;Профильные_системы[цвет],0)),IF($D$11=$U$1,INDEX(Профильные_системы[РРЦ с НДС],MATCH(C46&amp;D46,Профильные_системы[Название]&amp;Профильные_системы[цвет],0)),IF($D$11=$U$3,INDEX(Профильные_системы["0" НДС],MATCH(C46&amp;D46,Профильные_системы[Название]&amp;Профильные_системы[цвет],0)),0)))</f>
        <v>4703.88</v>
      </c>
      <c r="J46" s="290">
        <f t="shared" si="0"/>
        <v>4703.88</v>
      </c>
      <c r="K46" s="5"/>
    </row>
    <row r="47" spans="1:11" ht="21.95" customHeight="1" x14ac:dyDescent="0.25">
      <c r="A47" s="5"/>
      <c r="B47" s="730"/>
      <c r="C47" s="48" t="s">
        <v>41</v>
      </c>
      <c r="D47" s="270" t="s">
        <v>3</v>
      </c>
      <c r="E47" s="49" t="str">
        <f t="array" ref="E47">INDEX(Профильные_системы[артикул],MATCH('Система Nova'!$C47&amp;'Система Nova'!$D47,Профильные_системы[Название]&amp;Профильные_системы[цвет],0),0)</f>
        <v>AS0504.VP540.SLMAN.CJ</v>
      </c>
      <c r="F47" s="731" t="s">
        <v>236</v>
      </c>
      <c r="G47" s="731">
        <v>5.4</v>
      </c>
      <c r="H47" s="731" t="s">
        <v>369</v>
      </c>
      <c r="I47" s="305">
        <f t="array" ref="I47">IF($D$11=$U$2,INDEX(Профильные_системы[РРЦ Без НДС],MATCH(C47&amp;D47,Профильные_системы[Название]&amp;Профильные_системы[цвет],0)),IF($D$11=$U$1,INDEX(Профильные_системы[РРЦ с НДС],MATCH(C47&amp;D47,Профильные_системы[Название]&amp;Профильные_системы[цвет],0)),IF($D$11=$U$3,INDEX(Профильные_системы["0" НДС],MATCH(C47&amp;D47,Профильные_системы[Название]&amp;Профильные_системы[цвет],0)),0)))</f>
        <v>2127.35</v>
      </c>
      <c r="J47" s="290">
        <f t="shared" si="0"/>
        <v>2127.35</v>
      </c>
      <c r="K47" s="5"/>
    </row>
    <row r="48" spans="1:11" ht="21.95" customHeight="1" x14ac:dyDescent="0.25">
      <c r="A48" s="5"/>
      <c r="B48" s="730"/>
      <c r="C48" s="48" t="s">
        <v>41</v>
      </c>
      <c r="D48" s="270" t="s">
        <v>7</v>
      </c>
      <c r="E48" s="49" t="str">
        <f t="array" ref="E48">INDEX(Профильные_системы[артикул],MATCH('Система Nova'!$C48&amp;'Система Nova'!$D48,Профильные_системы[Название]&amp;Профильные_системы[цвет],0),0)</f>
        <v>AS0504.VP540.WHGPC.CJ</v>
      </c>
      <c r="F48" s="732"/>
      <c r="G48" s="732"/>
      <c r="H48" s="732"/>
      <c r="I48" s="305">
        <f t="array" ref="I48">IF($D$11=$U$2,INDEX(Профильные_системы[РРЦ Без НДС],MATCH(C48&amp;D48,Профильные_системы[Название]&amp;Профильные_системы[цвет],0)),IF($D$11=$U$1,INDEX(Профильные_системы[РРЦ с НДС],MATCH(C48&amp;D48,Профильные_системы[Название]&amp;Профильные_системы[цвет],0)),IF($D$11=$U$3,INDEX(Профильные_системы["0" НДС],MATCH(C48&amp;D48,Профильные_системы[Название]&amp;Профильные_системы[цвет],0)),0)))</f>
        <v>2401.37</v>
      </c>
      <c r="J48" s="290">
        <f t="shared" si="0"/>
        <v>2401.37</v>
      </c>
      <c r="K48" s="5"/>
    </row>
    <row r="49" spans="1:11" ht="21.95" customHeight="1" x14ac:dyDescent="0.25">
      <c r="A49" s="5"/>
      <c r="B49" s="730"/>
      <c r="C49" s="48" t="s">
        <v>41</v>
      </c>
      <c r="D49" s="270" t="s">
        <v>5</v>
      </c>
      <c r="E49" s="49" t="str">
        <f t="array" ref="E49">INDEX(Профильные_системы[артикул],MATCH('Система Nova'!$C49&amp;'Система Nova'!$D49,Профильные_системы[Название]&amp;Профильные_системы[цвет],0),0)</f>
        <v>AS0504.VP540.BKSPC.CJ</v>
      </c>
      <c r="F49" s="732"/>
      <c r="G49" s="732"/>
      <c r="H49" s="732"/>
      <c r="I49" s="305">
        <f t="array" ref="I49">IF($D$11=$U$2,INDEX(Профильные_системы[РРЦ Без НДС],MATCH(C49&amp;D49,Профильные_системы[Название]&amp;Профильные_системы[цвет],0)),IF($D$11=$U$1,INDEX(Профильные_системы[РРЦ с НДС],MATCH(C49&amp;D49,Профильные_системы[Название]&amp;Профильные_системы[цвет],0)),IF($D$11=$U$3,INDEX(Профильные_системы["0" НДС],MATCH(C49&amp;D49,Профильные_системы[Название]&amp;Профильные_системы[цвет],0)),0)))</f>
        <v>2401.37</v>
      </c>
      <c r="J49" s="290">
        <f t="shared" si="0"/>
        <v>2401.37</v>
      </c>
      <c r="K49" s="5"/>
    </row>
    <row r="50" spans="1:11" ht="21.95" customHeight="1" x14ac:dyDescent="0.25">
      <c r="A50" s="5"/>
      <c r="B50" s="734"/>
      <c r="C50" s="301" t="s">
        <v>41</v>
      </c>
      <c r="D50" s="426" t="s">
        <v>11</v>
      </c>
      <c r="E50" s="302" t="str">
        <f t="array" ref="E50">INDEX(Профильные_системы[артикул],MATCH('Система Nova'!$C50&amp;'Система Nova'!$D50,Профильные_системы[Название]&amp;Профильные_системы[цвет],0),0)</f>
        <v>AS0504.VP540.CHMAN.CJ</v>
      </c>
      <c r="F50" s="732"/>
      <c r="G50" s="732"/>
      <c r="H50" s="732"/>
      <c r="I50" s="427">
        <f t="array" ref="I50">IF($D$11=$U$2,INDEX(Профильные_системы[РРЦ Без НДС],MATCH(C50&amp;D50,Профильные_системы[Название]&amp;Профильные_системы[цвет],0)),IF($D$11=$U$1,INDEX(Профильные_системы[РРЦ с НДС],MATCH(C50&amp;D50,Профильные_системы[Название]&amp;Профильные_системы[цвет],0)),IF($D$11=$U$3,INDEX(Профильные_системы["0" НДС],MATCH(C50&amp;D50,Профильные_системы[Название]&amp;Профильные_системы[цвет],0)),0)))</f>
        <v>2211.39</v>
      </c>
      <c r="J50" s="303">
        <f t="shared" si="0"/>
        <v>2211.39</v>
      </c>
      <c r="K50" s="5"/>
    </row>
    <row r="51" spans="1:11" ht="24.95" customHeight="1" x14ac:dyDescent="0.25">
      <c r="A51" s="5"/>
      <c r="B51" s="169"/>
      <c r="C51" s="144"/>
      <c r="D51" s="144"/>
      <c r="E51" s="93" t="s">
        <v>407</v>
      </c>
      <c r="F51" s="144"/>
      <c r="G51" s="144"/>
      <c r="H51" s="144"/>
      <c r="I51" s="428"/>
      <c r="J51" s="429"/>
      <c r="K51" s="5"/>
    </row>
    <row r="52" spans="1:11" ht="24.95" customHeight="1" x14ac:dyDescent="0.25">
      <c r="A52" s="5"/>
      <c r="B52" s="738"/>
      <c r="C52" s="308" t="s">
        <v>238</v>
      </c>
      <c r="D52" s="421" t="s">
        <v>241</v>
      </c>
      <c r="E52" s="309" t="str">
        <f t="array" ref="E52">INDEX(Профильные_системы[артикул],MATCH('Система Nova'!$C52&amp;'Система Nova'!$D52,Профильные_системы[Название]&amp;Профильные_системы[цвет],0),0)</f>
        <v>AA0230.VR000.ZN0EP.CO</v>
      </c>
      <c r="F52" s="733" t="s">
        <v>403</v>
      </c>
      <c r="G52" s="732"/>
      <c r="H52" s="421" t="s">
        <v>367</v>
      </c>
      <c r="I52" s="305">
        <f t="array" ref="I52">IF($D$11=$U$2,INDEX(Профильные_системы[РРЦ Без НДС],MATCH(C52&amp;D52,Профильные_системы[Название]&amp;Профильные_системы[цвет],0)),IF($D$11=$U$1,INDEX(Профильные_системы[РРЦ с НДС],MATCH(C52&amp;D52,Профильные_системы[Название]&amp;Профильные_системы[цвет],0)),IF($D$11=$U$3,INDEX(Профильные_системы["0" НДС],MATCH(C52&amp;D52,Профильные_системы[Название]&amp;Профильные_системы[цвет],0)),0)))</f>
        <v>3708.3</v>
      </c>
      <c r="J52" s="305">
        <f t="shared" si="0"/>
        <v>3708.3</v>
      </c>
      <c r="K52" s="5"/>
    </row>
    <row r="53" spans="1:11" ht="24.95" customHeight="1" x14ac:dyDescent="0.25">
      <c r="A53" s="5"/>
      <c r="B53" s="730"/>
      <c r="C53" s="48" t="s">
        <v>238</v>
      </c>
      <c r="D53" s="270" t="s">
        <v>239</v>
      </c>
      <c r="E53" s="49" t="str">
        <f t="array" ref="E53">INDEX(Профильные_системы[артикул],MATCH('Система Nova'!$C53&amp;'Система Nova'!$D53,Профильные_системы[Название]&amp;Профильные_системы[цвет],0),0)</f>
        <v>AA0250.VR000.ZN0EP.CO</v>
      </c>
      <c r="F53" s="747"/>
      <c r="G53" s="732"/>
      <c r="H53" s="270" t="s">
        <v>367</v>
      </c>
      <c r="I53" s="305">
        <f t="array" ref="I53">IF($D$11=$U$2,INDEX(Профильные_системы[РРЦ Без НДС],MATCH(C53&amp;D53,Профильные_системы[Название]&amp;Профильные_системы[цвет],0)),IF($D$11=$U$1,INDEX(Профильные_системы[РРЦ с НДС],MATCH(C53&amp;D53,Профильные_системы[Название]&amp;Профильные_системы[цвет],0)),IF($D$11=$U$3,INDEX(Профильные_системы["0" НДС],MATCH(C53&amp;D53,Профильные_системы[Название]&amp;Профильные_системы[цвет],0)),0)))</f>
        <v>3708.3</v>
      </c>
      <c r="J53" s="290">
        <f t="shared" si="0"/>
        <v>3708.3</v>
      </c>
      <c r="K53" s="5"/>
    </row>
    <row r="54" spans="1:11" ht="24.95" customHeight="1" x14ac:dyDescent="0.25">
      <c r="A54" s="5"/>
      <c r="B54" s="730"/>
      <c r="C54" s="48" t="s">
        <v>238</v>
      </c>
      <c r="D54" s="270" t="s">
        <v>243</v>
      </c>
      <c r="E54" s="49" t="str">
        <f t="array" ref="E54">INDEX(Профильные_системы[артикул],MATCH('Система Nova'!$C54&amp;'Система Nova'!$D54,Профильные_системы[Название]&amp;Профильные_системы[цвет],0),0)</f>
        <v>AA0270.VR000.ZN0EP.CO</v>
      </c>
      <c r="F54" s="747"/>
      <c r="G54" s="733"/>
      <c r="H54" s="270" t="s">
        <v>367</v>
      </c>
      <c r="I54" s="305">
        <f t="array" ref="I54">IF($D$11=$U$2,INDEX(Профильные_системы[РРЦ Без НДС],MATCH(C54&amp;D54,Профильные_системы[Название]&amp;Профильные_системы[цвет],0)),IF($D$11=$U$1,INDEX(Профильные_системы[РРЦ с НДС],MATCH(C54&amp;D54,Профильные_системы[Название]&amp;Профильные_системы[цвет],0)),IF($D$11=$U$3,INDEX(Профильные_системы["0" НДС],MATCH(C54&amp;D54,Профильные_системы[Название]&amp;Профильные_системы[цвет],0)),0)))</f>
        <v>3708.3</v>
      </c>
      <c r="J54" s="290">
        <f t="shared" si="0"/>
        <v>3708.3</v>
      </c>
      <c r="K54" s="5"/>
    </row>
    <row r="55" spans="1:11" ht="60" customHeight="1" x14ac:dyDescent="0.25">
      <c r="A55" s="5"/>
      <c r="B55" s="269"/>
      <c r="C55" s="48" t="s">
        <v>1231</v>
      </c>
      <c r="D55" s="270"/>
      <c r="E55" s="49" t="str">
        <f t="array" ref="E55">INDEX(Профильные_системы[артикул],MATCH('Система Nova'!$C55&amp;'Система Nova'!$D55,Профильные_системы[Название]&amp;Профильные_системы[цвет],0),0)</f>
        <v>NA0208.VP200.SLMAN.CT</v>
      </c>
      <c r="F55" s="270" t="s">
        <v>236</v>
      </c>
      <c r="G55" s="270"/>
      <c r="H55" s="270" t="s">
        <v>369</v>
      </c>
      <c r="I55" s="305">
        <f t="array" ref="I55">IF($D$11=$U$2,INDEX(Профильные_системы[РРЦ Без НДС],MATCH(C55&amp;D55,Профильные_системы[Название]&amp;Профильные_системы[цвет],0)),IF($D$11=$U$1,INDEX(Профильные_системы[РРЦ с НДС],MATCH(C55&amp;D55,Профильные_системы[Название]&amp;Профильные_системы[цвет],0)),IF($D$11=$U$3,INDEX(Профильные_системы["0" НДС],MATCH(C55&amp;D55,Профильные_системы[Название]&amp;Профильные_системы[цвет],0)),0)))</f>
        <v>1653.81</v>
      </c>
      <c r="J55" s="290">
        <f t="shared" si="0"/>
        <v>1653.81</v>
      </c>
      <c r="K55" s="5"/>
    </row>
    <row r="56" spans="1:11" ht="60" customHeight="1" x14ac:dyDescent="0.25">
      <c r="A56" s="5"/>
      <c r="B56" s="269"/>
      <c r="C56" s="48" t="s">
        <v>1233</v>
      </c>
      <c r="D56" s="270"/>
      <c r="E56" s="49" t="str">
        <f t="array" ref="E56">INDEX(Профильные_системы[артикул],MATCH('Система Nova'!$C56&amp;'Система Nova'!$D56,Профильные_системы[Название]&amp;Профильные_системы[цвет],0),0)</f>
        <v>NA0209.VP000.ZN0EP.RU</v>
      </c>
      <c r="F56" s="270" t="s">
        <v>404</v>
      </c>
      <c r="G56" s="270"/>
      <c r="H56" s="270" t="s">
        <v>369</v>
      </c>
      <c r="I56" s="305">
        <f t="array" ref="I56">IF($D$11=$U$2,INDEX(Профильные_системы[РРЦ Без НДС],MATCH(C56&amp;D56,Профильные_системы[Название]&amp;Профильные_системы[цвет],0)),IF($D$11=$U$1,INDEX(Профильные_системы[РРЦ с НДС],MATCH(C56&amp;D56,Профильные_системы[Название]&amp;Профильные_системы[цвет],0)),IF($D$11=$U$3,INDEX(Профильные_системы["0" НДС],MATCH(C56&amp;D56,Профильные_системы[Название]&amp;Профильные_системы[цвет],0)),0)))</f>
        <v>32.33</v>
      </c>
      <c r="J56" s="290">
        <f t="shared" si="0"/>
        <v>32.33</v>
      </c>
      <c r="K56" s="5"/>
    </row>
    <row r="57" spans="1:11" ht="60" customHeight="1" x14ac:dyDescent="0.25">
      <c r="A57" s="5"/>
      <c r="B57" s="26"/>
      <c r="C57" s="48" t="s">
        <v>1161</v>
      </c>
      <c r="D57" s="270"/>
      <c r="E57" s="49" t="str">
        <f t="array" ref="E57">INDEX(Профильные_системы[артикул],MATCH('Система Nova'!$C57&amp;'Система Nova'!$D57,Профильные_системы[Название]&amp;Профильные_системы[цвет],0),0)</f>
        <v>NA0169.VR000.BK000.CO</v>
      </c>
      <c r="F57" s="270" t="s">
        <v>408</v>
      </c>
      <c r="G57" s="270"/>
      <c r="H57" s="270" t="s">
        <v>367</v>
      </c>
      <c r="I57" s="305">
        <f t="array" ref="I57">IF($D$11=$U$2,INDEX(Профильные_системы[РРЦ Без НДС],MATCH(C57&amp;D57,Профильные_системы[Название]&amp;Профильные_системы[цвет],0)),IF($D$11=$U$1,INDEX(Профильные_системы[РРЦ с НДС],MATCH(C57&amp;D57,Профильные_системы[Название]&amp;Профильные_системы[цвет],0)),IF($D$11=$U$3,INDEX(Профильные_системы["0" НДС],MATCH(C57&amp;D57,Профильные_системы[Название]&amp;Профильные_системы[цвет],0)),0)))</f>
        <v>159.68</v>
      </c>
      <c r="J57" s="290">
        <f t="shared" si="0"/>
        <v>159.68</v>
      </c>
      <c r="K57" s="5"/>
    </row>
    <row r="58" spans="1:11" ht="60" customHeight="1" x14ac:dyDescent="0.25">
      <c r="A58" s="5"/>
      <c r="B58" s="26"/>
      <c r="C58" s="48" t="s">
        <v>1166</v>
      </c>
      <c r="D58" s="270"/>
      <c r="E58" s="49" t="str">
        <f t="array" ref="E58">INDEX(Профильные_системы[артикул],MATCH('Система Nova'!$C58&amp;'Система Nova'!$D58,Профильные_системы[Название]&amp;Профильные_системы[цвет],0),0)</f>
        <v>NA0165.VR000.BK000.CO</v>
      </c>
      <c r="F58" s="270" t="s">
        <v>408</v>
      </c>
      <c r="G58" s="270"/>
      <c r="H58" s="270" t="s">
        <v>367</v>
      </c>
      <c r="I58" s="305">
        <f t="array" ref="I58">IF($D$11=$U$2,INDEX(Профильные_системы[РРЦ Без НДС],MATCH(C58&amp;D58,Профильные_системы[Название]&amp;Профильные_системы[цвет],0)),IF($D$11=$U$1,INDEX(Профильные_системы[РРЦ с НДС],MATCH(C58&amp;D58,Профильные_системы[Название]&amp;Профильные_системы[цвет],0)),IF($D$11=$U$3,INDEX(Профильные_системы["0" НДС],MATCH(C58&amp;D58,Профильные_системы[Название]&amp;Профильные_системы[цвет],0)),0)))</f>
        <v>765.14</v>
      </c>
      <c r="J58" s="290">
        <f t="shared" si="0"/>
        <v>765.14</v>
      </c>
      <c r="K58" s="5"/>
    </row>
    <row r="59" spans="1:11" ht="60" customHeight="1" x14ac:dyDescent="0.25">
      <c r="A59" s="5"/>
      <c r="B59" s="26"/>
      <c r="C59" s="48" t="s">
        <v>378</v>
      </c>
      <c r="D59" s="270"/>
      <c r="E59" s="49" t="str">
        <f t="array" ref="E59">INDEX(Профильные_системы[артикул],MATCH('Система Nova'!$C59&amp;'Система Nova'!$D59,Профильные_системы[Название]&amp;Профильные_системы[цвет],0),0)</f>
        <v>NA0167.VR000.ZN0EP.CO</v>
      </c>
      <c r="F59" s="270" t="s">
        <v>408</v>
      </c>
      <c r="G59" s="270"/>
      <c r="H59" s="270" t="s">
        <v>367</v>
      </c>
      <c r="I59" s="305">
        <f t="array" ref="I59">IF($D$11=$U$2,INDEX(Профильные_системы[РРЦ Без НДС],MATCH(C59&amp;D59,Профильные_системы[Название]&amp;Профильные_системы[цвет],0)),IF($D$11=$U$1,INDEX(Профильные_системы[РРЦ с НДС],MATCH(C59&amp;D59,Профильные_системы[Название]&amp;Профильные_системы[цвет],0)),IF($D$11=$U$3,INDEX(Профильные_системы["0" НДС],MATCH(C59&amp;D59,Профильные_системы[Название]&amp;Профильные_системы[цвет],0)),0)))</f>
        <v>598.29999999999995</v>
      </c>
      <c r="J59" s="290">
        <f t="shared" si="0"/>
        <v>598.29999999999995</v>
      </c>
      <c r="K59" s="5"/>
    </row>
    <row r="60" spans="1:11" ht="60" customHeight="1" x14ac:dyDescent="0.25">
      <c r="A60" s="5"/>
      <c r="B60" s="26"/>
      <c r="C60" s="50" t="s">
        <v>379</v>
      </c>
      <c r="D60" s="270"/>
      <c r="E60" s="49" t="str">
        <f t="array" ref="E60">INDEX(Профильные_системы[артикул],MATCH('Система Nova'!$C60&amp;'Система Nova'!$D60,Профильные_системы[Название]&amp;Профильные_системы[цвет],0),0)</f>
        <v>NA0166.VR000.ZN0EP.CO</v>
      </c>
      <c r="F60" s="270" t="s">
        <v>408</v>
      </c>
      <c r="G60" s="270"/>
      <c r="H60" s="270" t="s">
        <v>367</v>
      </c>
      <c r="I60" s="305">
        <f t="array" ref="I60">IF($D$11=$U$2,INDEX(Профильные_системы[РРЦ Без НДС],MATCH(C60&amp;D60,Профильные_системы[Название]&amp;Профильные_системы[цвет],0)),IF($D$11=$U$1,INDEX(Профильные_системы[РРЦ с НДС],MATCH(C60&amp;D60,Профильные_системы[Название]&amp;Профильные_системы[цвет],0)),IF($D$11=$U$3,INDEX(Профильные_системы["0" НДС],MATCH(C60&amp;D60,Профильные_системы[Название]&amp;Профильные_системы[цвет],0)),0)))</f>
        <v>598.29999999999995</v>
      </c>
      <c r="J60" s="290">
        <f t="shared" si="0"/>
        <v>598.29999999999995</v>
      </c>
      <c r="K60" s="5"/>
    </row>
    <row r="61" spans="1:11" ht="21.95" customHeight="1" x14ac:dyDescent="0.25">
      <c r="A61" s="5"/>
      <c r="B61" s="740"/>
      <c r="C61" s="519" t="s">
        <v>391</v>
      </c>
      <c r="D61" s="270" t="s">
        <v>3</v>
      </c>
      <c r="E61" s="49" t="str">
        <f t="array" ref="E61">INDEX(Профильные_системы[артикул],MATCH('Система Nova'!$C61&amp;'Система Nova'!$D61,Профильные_системы[Название]&amp;Профильные_системы[цвет],0),0)</f>
        <v>NA0204.AP200.SLMAN.RA</v>
      </c>
      <c r="F61" s="270" t="s">
        <v>409</v>
      </c>
      <c r="G61" s="270" t="s">
        <v>410</v>
      </c>
      <c r="H61" s="270" t="s">
        <v>369</v>
      </c>
      <c r="I61" s="305">
        <f t="array" ref="I61">IF($D$11=$U$2,INDEX(Профильные_системы[РРЦ Без НДС],MATCH(C61&amp;D61,Профильные_системы[Название]&amp;Профильные_системы[цвет],0)),IF($D$11=$U$1,INDEX(Профильные_системы[РРЦ с НДС],MATCH(C61&amp;D61,Профильные_системы[Название]&amp;Профильные_системы[цвет],0)),IF($D$11=$U$3,INDEX(Профильные_системы["0" НДС],MATCH(C61&amp;D61,Профильные_системы[Название]&amp;Профильные_системы[цвет],0)),0)))</f>
        <v>797.48</v>
      </c>
      <c r="J61" s="290">
        <f t="shared" si="0"/>
        <v>797.48</v>
      </c>
      <c r="K61" s="5"/>
    </row>
    <row r="62" spans="1:11" ht="21.95" customHeight="1" x14ac:dyDescent="0.25">
      <c r="A62" s="5"/>
      <c r="B62" s="741"/>
      <c r="C62" s="519" t="s">
        <v>391</v>
      </c>
      <c r="D62" s="270" t="s">
        <v>5</v>
      </c>
      <c r="E62" s="49" t="str">
        <f t="array" ref="E62">INDEX(Профильные_системы[артикул],MATCH('Система Nova'!$C62&amp;'Система Nova'!$D62,Профильные_системы[Название]&amp;Профильные_системы[цвет],0),0)</f>
        <v>NA0204.AP200.BKSPC.RA</v>
      </c>
      <c r="F62" s="270" t="s">
        <v>409</v>
      </c>
      <c r="G62" s="270" t="s">
        <v>410</v>
      </c>
      <c r="H62" s="270" t="s">
        <v>369</v>
      </c>
      <c r="I62" s="305">
        <f t="array" ref="I62">IF($D$11=$U$2,INDEX(Профильные_системы[РРЦ Без НДС],MATCH(C62&amp;D62,Профильные_системы[Название]&amp;Профильные_системы[цвет],0)),IF($D$11=$U$1,INDEX(Профильные_системы[РРЦ с НДС],MATCH(C62&amp;D62,Профильные_системы[Название]&amp;Профильные_системы[цвет],0)),IF($D$11=$U$3,INDEX(Профильные_системы["0" НДС],MATCH(C62&amp;D62,Профильные_системы[Название]&amp;Профильные_системы[цвет],0)),0)))</f>
        <v>797.48</v>
      </c>
      <c r="J62" s="290">
        <f t="shared" si="0"/>
        <v>797.48</v>
      </c>
      <c r="K62" s="5"/>
    </row>
    <row r="63" spans="1:11" ht="21.95" customHeight="1" x14ac:dyDescent="0.25">
      <c r="A63" s="5"/>
      <c r="B63" s="741"/>
      <c r="C63" s="519" t="s">
        <v>391</v>
      </c>
      <c r="D63" s="270" t="s">
        <v>7</v>
      </c>
      <c r="E63" s="49" t="str">
        <f t="array" ref="E63">INDEX(Профильные_системы[артикул],MATCH('Система Nova'!$C63&amp;'Система Nova'!$D63,Профильные_системы[Название]&amp;Профильные_системы[цвет],0),0)</f>
        <v>NA0204.AP200.WHGPC.RA</v>
      </c>
      <c r="F63" s="270" t="s">
        <v>409</v>
      </c>
      <c r="G63" s="270" t="s">
        <v>410</v>
      </c>
      <c r="H63" s="270" t="s">
        <v>369</v>
      </c>
      <c r="I63" s="305">
        <f t="array" ref="I63">IF($D$11=$U$2,INDEX(Профильные_системы[РРЦ Без НДС],MATCH(C63&amp;D63,Профильные_системы[Название]&amp;Профильные_системы[цвет],0)),IF($D$11=$U$1,INDEX(Профильные_системы[РРЦ с НДС],MATCH(C63&amp;D63,Профильные_системы[Название]&amp;Профильные_системы[цвет],0)),IF($D$11=$U$3,INDEX(Профильные_системы["0" НДС],MATCH(C63&amp;D63,Профильные_системы[Название]&amp;Профильные_системы[цвет],0)),0)))</f>
        <v>797.48</v>
      </c>
      <c r="J63" s="290">
        <f t="shared" si="0"/>
        <v>797.48</v>
      </c>
      <c r="K63" s="5"/>
    </row>
    <row r="64" spans="1:11" ht="21.95" customHeight="1" x14ac:dyDescent="0.25">
      <c r="A64" s="5"/>
      <c r="B64" s="742"/>
      <c r="C64" s="562" t="s">
        <v>391</v>
      </c>
      <c r="D64" s="563" t="s">
        <v>11</v>
      </c>
      <c r="E64" s="564" t="str">
        <f t="array" ref="E64">INDEX(Профильные_системы[артикул],MATCH('Система Nova'!$C64&amp;'Система Nova'!$D64,Профильные_системы[Название]&amp;Профильные_системы[цвет],0),0)</f>
        <v>NA0204.VP200.CHMPC.RA</v>
      </c>
      <c r="F64" s="270" t="s">
        <v>409</v>
      </c>
      <c r="G64" s="270" t="s">
        <v>410</v>
      </c>
      <c r="H64" s="270" t="s">
        <v>369</v>
      </c>
      <c r="I64" s="305">
        <f t="array" ref="I64">IF($D$11=$U$2,INDEX(Профильные_системы[РРЦ Без НДС],MATCH(C64&amp;D64,Профильные_системы[Название]&amp;Профильные_системы[цвет],0)),IF($D$11=$U$1,INDEX(Профильные_системы[РРЦ с НДС],MATCH(C64&amp;D64,Профильные_системы[Название]&amp;Профильные_системы[цвет],0)),IF($D$11=$U$3,INDEX(Профильные_системы["0" НДС],MATCH(C64&amp;D64,Профильные_системы[Название]&amp;Профильные_системы[цвет],0)),0)))</f>
        <v>574.22</v>
      </c>
      <c r="J64" s="290">
        <f t="shared" si="0"/>
        <v>574.22</v>
      </c>
      <c r="K64" s="5"/>
    </row>
    <row r="65" spans="1:11" ht="21.95" customHeight="1" x14ac:dyDescent="0.25">
      <c r="A65" s="5"/>
      <c r="B65" s="730"/>
      <c r="C65" s="48" t="s">
        <v>392</v>
      </c>
      <c r="D65" s="270" t="s">
        <v>393</v>
      </c>
      <c r="E65" s="49" t="str">
        <f t="array" ref="E65">INDEX(Профильные_системы[артикул],MATCH('Система Nova'!$C65&amp;'Система Nova'!$D65,Профильные_системы[Название]&amp;Профильные_системы[цвет],0),0)</f>
        <v>NA2913.VP000.ZN0EP.RM</v>
      </c>
      <c r="F65" s="270" t="s">
        <v>411</v>
      </c>
      <c r="G65" s="270"/>
      <c r="H65" s="270" t="s">
        <v>369</v>
      </c>
      <c r="I65" s="305">
        <f t="array" ref="I65">IF($D$11=$U$2,INDEX(Профильные_системы[РРЦ Без НДС],MATCH(C65&amp;D65,Профильные_системы[Название]&amp;Профильные_системы[цвет],0)),IF($D$11=$U$1,INDEX(Профильные_системы[РРЦ с НДС],MATCH(C65&amp;D65,Профильные_системы[Название]&amp;Профильные_системы[цвет],0)),IF($D$11=$U$3,INDEX(Профильные_системы["0" НДС],MATCH(C65&amp;D65,Профильные_системы[Название]&amp;Профильные_системы[цвет],0)),0)))</f>
        <v>2.19</v>
      </c>
      <c r="J65" s="290">
        <f t="shared" si="0"/>
        <v>2.19</v>
      </c>
      <c r="K65" s="5"/>
    </row>
    <row r="66" spans="1:11" ht="21.95" customHeight="1" x14ac:dyDescent="0.25">
      <c r="A66" s="5"/>
      <c r="B66" s="730"/>
      <c r="C66" s="48" t="s">
        <v>394</v>
      </c>
      <c r="D66" s="270" t="s">
        <v>393</v>
      </c>
      <c r="E66" s="49" t="str">
        <f t="array" ref="E66">INDEX(Профильные_системы[артикул],MATCH('Система Nova'!$C66&amp;'Система Nova'!$D66,Профильные_системы[Название]&amp;Профильные_системы[цвет],0),0)</f>
        <v>NA2919.VP000.ZN0EP.RM</v>
      </c>
      <c r="F66" s="270" t="s">
        <v>411</v>
      </c>
      <c r="G66" s="270"/>
      <c r="H66" s="270" t="s">
        <v>369</v>
      </c>
      <c r="I66" s="305">
        <f t="array" ref="I66">IF($D$11=$U$2,INDEX(Профильные_системы[РРЦ Без НДС],MATCH(C66&amp;D66,Профильные_системы[Название]&amp;Профильные_системы[цвет],0)),IF($D$11=$U$1,INDEX(Профильные_системы[РРЦ с НДС],MATCH(C66&amp;D66,Профильные_системы[Название]&amp;Профильные_системы[цвет],0)),IF($D$11=$U$3,INDEX(Профильные_системы["0" НДС],MATCH(C66&amp;D66,Профильные_системы[Название]&amp;Профильные_системы[цвет],0)),0)))</f>
        <v>3.19</v>
      </c>
      <c r="J66" s="290">
        <f t="shared" si="0"/>
        <v>3.19</v>
      </c>
      <c r="K66" s="5"/>
    </row>
    <row r="67" spans="1:11" ht="21.95" customHeight="1" x14ac:dyDescent="0.25">
      <c r="A67" s="5"/>
      <c r="B67" s="730"/>
      <c r="C67" s="48" t="s">
        <v>1395</v>
      </c>
      <c r="D67" s="270" t="s">
        <v>395</v>
      </c>
      <c r="E67" s="375" t="str">
        <f t="array" ref="E67">INDEX(Профильные_системы[артикул],MATCH('Система Nova'!$C67&amp;'Система Nova'!$D67,Профильные_системы[Название]&amp;Профильные_системы[цвет],0),0)</f>
        <v>NA3913.VP000.ZN0EP.RM</v>
      </c>
      <c r="F67" s="270" t="s">
        <v>411</v>
      </c>
      <c r="G67" s="270"/>
      <c r="H67" s="270" t="s">
        <v>369</v>
      </c>
      <c r="I67" s="305">
        <f t="array" ref="I67">IF($D$11=$U$2,INDEX(Профильные_системы[РРЦ Без НДС],MATCH(C67&amp;D67,Профильные_системы[Название]&amp;Профильные_системы[цвет],0)),IF($D$11=$U$1,INDEX(Профильные_системы[РРЦ с НДС],MATCH(C67&amp;D67,Профильные_системы[Название]&amp;Профильные_системы[цвет],0)),IF($D$11=$U$3,INDEX(Профильные_системы["0" НДС],MATCH(C67&amp;D67,Профильные_системы[Название]&amp;Профильные_системы[цвет],0)),0)))</f>
        <v>1.98</v>
      </c>
      <c r="J67" s="290">
        <f t="shared" si="0"/>
        <v>1.98</v>
      </c>
      <c r="K67" s="5"/>
    </row>
    <row r="68" spans="1:11" ht="21.95" customHeight="1" x14ac:dyDescent="0.25">
      <c r="A68" s="5"/>
      <c r="B68" s="730"/>
      <c r="C68" s="48" t="s">
        <v>396</v>
      </c>
      <c r="D68" s="270" t="s">
        <v>395</v>
      </c>
      <c r="E68" s="49" t="str">
        <f t="array" ref="E68">INDEX(Профильные_системы[артикул],MATCH('Система Nova'!$C68&amp;'Система Nova'!$D68,Профильные_системы[Название]&amp;Профильные_системы[цвет],0),0)</f>
        <v>NA3995.VP000.ZN0EP.RM</v>
      </c>
      <c r="F68" s="270" t="s">
        <v>411</v>
      </c>
      <c r="G68" s="270"/>
      <c r="H68" s="270" t="s">
        <v>369</v>
      </c>
      <c r="I68" s="305">
        <f t="array" ref="I68">IF($D$11=$U$2,INDEX(Профильные_системы[РРЦ Без НДС],MATCH(C68&amp;D68,Профильные_системы[Название]&amp;Профильные_системы[цвет],0)),IF($D$11=$U$1,INDEX(Профильные_системы[РРЦ с НДС],MATCH(C68&amp;D68,Профильные_системы[Название]&amp;Профильные_системы[цвет],0)),IF($D$11=$U$3,INDEX(Профильные_системы["0" НДС],MATCH(C68&amp;D68,Профильные_системы[Название]&amp;Профильные_системы[цвет],0)),0)))</f>
        <v>6.05</v>
      </c>
      <c r="J68" s="290">
        <f t="shared" si="0"/>
        <v>6.05</v>
      </c>
      <c r="K68" s="5"/>
    </row>
    <row r="69" spans="1:11" ht="60" customHeight="1" x14ac:dyDescent="0.25">
      <c r="A69" s="5"/>
      <c r="B69" s="26"/>
      <c r="C69" s="48" t="s">
        <v>383</v>
      </c>
      <c r="D69" s="270"/>
      <c r="E69" s="49" t="str">
        <f t="array" ref="E69">INDEX(Профильные_системы[артикул],MATCH('Система Nova'!$C69&amp;'Система Nova'!$D69,Профильные_системы[Название]&amp;Профильные_системы[цвет],0),0)</f>
        <v>NA0205.VP000.ZN0EP.CS</v>
      </c>
      <c r="F69" s="270" t="s">
        <v>2178</v>
      </c>
      <c r="G69" s="270"/>
      <c r="H69" s="270" t="s">
        <v>369</v>
      </c>
      <c r="I69" s="305">
        <f t="array" ref="I69">IF($D$11=$U$2,INDEX(Профильные_системы[РРЦ Без НДС],MATCH(C69&amp;D69,Профильные_системы[Название]&amp;Профильные_системы[цвет],0)),IF($D$11=$U$1,INDEX(Профильные_системы[РРЦ с НДС],MATCH(C69&amp;D69,Профильные_системы[Название]&amp;Профильные_системы[цвет],0)),IF($D$11=$U$3,INDEX(Профильные_системы["0" НДС],MATCH(C69&amp;D69,Профильные_системы[Название]&amp;Профильные_системы[цвет],0)),0)))</f>
        <v>31.24</v>
      </c>
      <c r="J69" s="290">
        <f t="shared" si="0"/>
        <v>31.24</v>
      </c>
      <c r="K69" s="5"/>
    </row>
    <row r="70" spans="1:11" ht="60" customHeight="1" x14ac:dyDescent="0.25">
      <c r="A70" s="5"/>
      <c r="B70" s="26"/>
      <c r="C70" s="50" t="s">
        <v>398</v>
      </c>
      <c r="D70" s="270"/>
      <c r="E70" s="49" t="str">
        <f t="array" ref="E70">INDEX(Профильные_системы[артикул],MATCH('Система Nova'!$C70&amp;'Система Nova'!$D70,Профильные_системы[Название]&amp;Профильные_системы[цвет],0),0)</f>
        <v>NA0206.VP000.ZN0EP.CY</v>
      </c>
      <c r="F70" s="270" t="s">
        <v>412</v>
      </c>
      <c r="G70" s="270"/>
      <c r="H70" s="270" t="s">
        <v>369</v>
      </c>
      <c r="I70" s="305">
        <f t="array" ref="I70">IF($D$11=$U$2,INDEX(Профильные_системы[РРЦ Без НДС],MATCH(C70&amp;D70,Профильные_системы[Название]&amp;Профильные_системы[цвет],0)),IF($D$11=$U$1,INDEX(Профильные_системы[РРЦ с НДС],MATCH(C70&amp;D70,Профильные_системы[Название]&amp;Профильные_системы[цвет],0)),IF($D$11=$U$3,INDEX(Профильные_системы["0" НДС],MATCH(C70&amp;D70,Профильные_системы[Название]&amp;Профильные_системы[цвет],0)),0)))</f>
        <v>59.21</v>
      </c>
      <c r="J70" s="290">
        <f t="shared" si="0"/>
        <v>59.21</v>
      </c>
      <c r="K70" s="5"/>
    </row>
    <row r="71" spans="1:11" ht="60" customHeight="1" x14ac:dyDescent="0.25">
      <c r="A71" s="5"/>
      <c r="B71" s="80"/>
      <c r="C71" s="301" t="s">
        <v>380</v>
      </c>
      <c r="D71" s="419" t="s">
        <v>381</v>
      </c>
      <c r="E71" s="302" t="str">
        <f t="array" ref="E71">INDEX(Профильные_системы[артикул],MATCH('Система Nova'!$C71&amp;'Система Nova'!$D71,Профильные_системы[Название]&amp;Профильные_системы[цвет],0),0)</f>
        <v>NA0097.VM100.TR000.CB</v>
      </c>
      <c r="F71" s="419" t="s">
        <v>413</v>
      </c>
      <c r="G71" s="419"/>
      <c r="H71" s="419" t="s">
        <v>414</v>
      </c>
      <c r="I71" s="305">
        <f t="array" ref="I71">IF($D$11=$U$2,INDEX(Профильные_системы[РРЦ Без НДС],MATCH(C71&amp;D71,Профильные_системы[Название]&amp;Профильные_системы[цвет],0)),IF($D$11=$U$1,INDEX(Профильные_системы[РРЦ с НДС],MATCH(C71&amp;D71,Профильные_системы[Название]&amp;Профильные_системы[цвет],0)),IF($D$11=$U$3,INDEX(Профильные_системы["0" НДС],MATCH(C71&amp;D71,Профильные_системы[Название]&amp;Профильные_системы[цвет],0)),0)))</f>
        <v>55.92</v>
      </c>
      <c r="J71" s="303">
        <f t="shared" ref="J71:J77" si="1">I71-I71*$J$11</f>
        <v>55.92</v>
      </c>
      <c r="K71" s="5"/>
    </row>
    <row r="72" spans="1:11" ht="44.1" customHeight="1" x14ac:dyDescent="0.25">
      <c r="A72" s="5"/>
      <c r="B72" s="734"/>
      <c r="C72" s="301" t="s">
        <v>1719</v>
      </c>
      <c r="D72" s="419" t="s">
        <v>3</v>
      </c>
      <c r="E72" s="302" t="str">
        <f t="array" ref="E72">INDEX(Профильные_системы[артикул],MATCH('Система Nova'!$C72&amp;'Система Nova'!$D72,Профильные_системы[Название]&amp;Профильные_системы[цвет],0),0)</f>
        <v>NA0036.VP000.SLMAN.CH</v>
      </c>
      <c r="F72" s="731" t="s">
        <v>2178</v>
      </c>
      <c r="G72" s="419"/>
      <c r="H72" s="419" t="s">
        <v>367</v>
      </c>
      <c r="I72" s="305">
        <f t="array" ref="I72">IF($D$11=$U$2,INDEX(Профильные_системы[РРЦ Без НДС],MATCH(C72&amp;D72,Профильные_системы[Название]&amp;Профильные_системы[цвет],0)),IF($D$11=$U$1,INDEX(Профильные_системы[РРЦ с НДС],MATCH(C72&amp;D72,Профильные_системы[Название]&amp;Профильные_системы[цвет],0)),IF($D$11=$U$3,INDEX(Профильные_системы["0" НДС],MATCH(C72&amp;D72,Профильные_системы[Название]&amp;Профильные_системы[цвет],0)),0)))</f>
        <v>241.69</v>
      </c>
      <c r="J72" s="303">
        <f t="shared" si="1"/>
        <v>241.69</v>
      </c>
      <c r="K72" s="5"/>
    </row>
    <row r="73" spans="1:11" ht="44.1" customHeight="1" x14ac:dyDescent="0.25">
      <c r="A73" s="5"/>
      <c r="B73" s="737"/>
      <c r="C73" s="301" t="s">
        <v>1719</v>
      </c>
      <c r="D73" s="419" t="s">
        <v>7</v>
      </c>
      <c r="E73" s="302" t="str">
        <f t="array" ref="E73">INDEX(Профильные_системы[артикул],MATCH('Система Nova'!$C73&amp;'Система Nova'!$D73,Профильные_системы[Название]&amp;Профильные_системы[цвет],0),0)</f>
        <v>NA0036.VP000.WHGPC.CH</v>
      </c>
      <c r="F73" s="732"/>
      <c r="G73" s="419"/>
      <c r="H73" s="494" t="s">
        <v>367</v>
      </c>
      <c r="I73" s="305">
        <f t="array" ref="I73">IF($D$11=$U$2,INDEX(Профильные_системы[РРЦ Без НДС],MATCH(C73&amp;D73,Профильные_системы[Название]&amp;Профильные_системы[цвет],0)),IF($D$11=$U$1,INDEX(Профильные_системы[РРЦ с НДС],MATCH(C73&amp;D73,Профильные_системы[Название]&amp;Профильные_системы[цвет],0)),IF($D$11=$U$3,INDEX(Профильные_системы["0" НДС],MATCH(C73&amp;D73,Профильные_системы[Название]&amp;Профильные_системы[цвет],0)),0)))</f>
        <v>241.69</v>
      </c>
      <c r="J73" s="303">
        <f t="shared" si="1"/>
        <v>241.69</v>
      </c>
      <c r="K73" s="5"/>
    </row>
    <row r="74" spans="1:11" ht="44.1" customHeight="1" x14ac:dyDescent="0.25">
      <c r="A74" s="5"/>
      <c r="B74" s="738"/>
      <c r="C74" s="301" t="s">
        <v>1719</v>
      </c>
      <c r="D74" s="419" t="s">
        <v>1716</v>
      </c>
      <c r="E74" s="302" t="str">
        <f t="array" ref="E74">INDEX(Профильные_системы[артикул],MATCH('Система Nova'!$C74&amp;'Система Nova'!$D74,Профильные_системы[Название]&amp;Профильные_системы[цвет],0),0)</f>
        <v>NA0036.VP000.BKSPC.CH</v>
      </c>
      <c r="F74" s="733"/>
      <c r="G74" s="419"/>
      <c r="H74" s="494" t="s">
        <v>367</v>
      </c>
      <c r="I74" s="305">
        <f t="array" ref="I74">IF($D$11=$U$2,INDEX(Профильные_системы[РРЦ Без НДС],MATCH(C74&amp;D74,Профильные_системы[Название]&amp;Профильные_системы[цвет],0)),IF($D$11=$U$1,INDEX(Профильные_системы[РРЦ с НДС],MATCH(C74&amp;D74,Профильные_системы[Название]&amp;Профильные_системы[цвет],0)),IF($D$11=$U$3,INDEX(Профильные_системы["0" НДС],MATCH(C74&amp;D74,Профильные_системы[Название]&amp;Профильные_системы[цвет],0)),0)))</f>
        <v>241.69</v>
      </c>
      <c r="J74" s="303">
        <f t="shared" si="1"/>
        <v>241.69</v>
      </c>
      <c r="K74" s="5"/>
    </row>
    <row r="75" spans="1:11" ht="44.1" customHeight="1" x14ac:dyDescent="0.25">
      <c r="A75" s="5"/>
      <c r="B75" s="734"/>
      <c r="C75" s="301" t="s">
        <v>1723</v>
      </c>
      <c r="D75" s="419" t="s">
        <v>3</v>
      </c>
      <c r="E75" s="302" t="str">
        <f t="array" ref="E75">INDEX(Профильные_системы[артикул],MATCH('Система Nova'!$C75&amp;'Система Nova'!$D75,Профильные_системы[Название]&amp;Профильные_системы[цвет],0),0)</f>
        <v>NA0035.VP000.SLMAN.CH</v>
      </c>
      <c r="F75" s="731" t="s">
        <v>2179</v>
      </c>
      <c r="G75" s="419"/>
      <c r="H75" s="419" t="s">
        <v>369</v>
      </c>
      <c r="I75" s="305">
        <f t="array" ref="I75">IF($D$11=$U$2,INDEX(Профильные_системы[РРЦ Без НДС],MATCH(C75&amp;D75,Профильные_системы[Название]&amp;Профильные_системы[цвет],0)),IF($D$11=$U$1,INDEX(Профильные_системы[РРЦ с НДС],MATCH(C75&amp;D75,Профильные_системы[Название]&amp;Профильные_системы[цвет],0)),IF($D$11=$U$3,INDEX(Профильные_системы["0" НДС],MATCH(C75&amp;D75,Профильные_системы[Название]&amp;Профильные_системы[цвет],0)),0)))</f>
        <v>88.21</v>
      </c>
      <c r="J75" s="303">
        <f t="shared" si="1"/>
        <v>88.21</v>
      </c>
      <c r="K75" s="5"/>
    </row>
    <row r="76" spans="1:11" ht="44.1" customHeight="1" x14ac:dyDescent="0.25">
      <c r="A76" s="5"/>
      <c r="B76" s="737"/>
      <c r="C76" s="301" t="s">
        <v>1723</v>
      </c>
      <c r="D76" s="419" t="s">
        <v>7</v>
      </c>
      <c r="E76" s="302" t="str">
        <f t="array" ref="E76">INDEX(Профильные_системы[артикул],MATCH('Система Nova'!$C76&amp;'Система Nova'!$D76,Профильные_системы[Название]&amp;Профильные_системы[цвет],0),0)</f>
        <v>NA0035.VP000.WHGPC.CH</v>
      </c>
      <c r="F76" s="732"/>
      <c r="G76" s="419"/>
      <c r="H76" s="419" t="s">
        <v>369</v>
      </c>
      <c r="I76" s="305">
        <f t="array" ref="I76">IF($D$11=$U$2,INDEX(Профильные_системы[РРЦ Без НДС],MATCH(C76&amp;D76,Профильные_системы[Название]&amp;Профильные_системы[цвет],0)),IF($D$11=$U$1,INDEX(Профильные_системы[РРЦ с НДС],MATCH(C76&amp;D76,Профильные_системы[Название]&amp;Профильные_системы[цвет],0)),IF($D$11=$U$3,INDEX(Профильные_системы["0" НДС],MATCH(C76&amp;D76,Профильные_системы[Название]&amp;Профильные_системы[цвет],0)),0)))</f>
        <v>88.21</v>
      </c>
      <c r="J76" s="303">
        <f t="shared" si="1"/>
        <v>88.21</v>
      </c>
      <c r="K76" s="5"/>
    </row>
    <row r="77" spans="1:11" ht="44.1" customHeight="1" x14ac:dyDescent="0.25">
      <c r="A77" s="5"/>
      <c r="B77" s="738"/>
      <c r="C77" s="301" t="s">
        <v>1723</v>
      </c>
      <c r="D77" s="419" t="s">
        <v>1716</v>
      </c>
      <c r="E77" s="302" t="str">
        <f t="array" ref="E77">INDEX(Профильные_системы[артикул],MATCH('Система Nova'!$C77&amp;'Система Nova'!$D77,Профильные_системы[Название]&amp;Профильные_системы[цвет],0),0)</f>
        <v>NA0035.VP000.BKSPC.CH</v>
      </c>
      <c r="F77" s="733"/>
      <c r="G77" s="419"/>
      <c r="H77" s="419" t="s">
        <v>369</v>
      </c>
      <c r="I77" s="305">
        <f t="array" ref="I77">IF($D$11=$U$2,INDEX(Профильные_системы[РРЦ Без НДС],MATCH(C77&amp;D77,Профильные_системы[Название]&amp;Профильные_системы[цвет],0)),IF($D$11=$U$1,INDEX(Профильные_системы[РРЦ с НДС],MATCH(C77&amp;D77,Профильные_системы[Название]&amp;Профильные_системы[цвет],0)),IF($D$11=$U$3,INDEX(Профильные_системы["0" НДС],MATCH(C77&amp;D77,Профильные_системы[Название]&amp;Профильные_системы[цвет],0)),0)))</f>
        <v>88.21</v>
      </c>
      <c r="J77" s="303">
        <f t="shared" si="1"/>
        <v>88.21</v>
      </c>
      <c r="K77" s="5"/>
    </row>
    <row r="78" spans="1:11" ht="44.1" customHeight="1" x14ac:dyDescent="0.25">
      <c r="A78" s="5"/>
      <c r="B78" s="734"/>
      <c r="C78" s="301" t="s">
        <v>1747</v>
      </c>
      <c r="D78" s="441" t="s">
        <v>3</v>
      </c>
      <c r="E78" s="302" t="str">
        <f t="array" ref="E78">INDEX(Профильные_системы[артикул],MATCH('Система Nova'!$C78&amp;'Система Nova'!$D78,Профильные_системы[Название]&amp;Профильные_системы[цвет],0),0)</f>
        <v>NB0745.VP540.SLMAN.CJ</v>
      </c>
      <c r="F78" s="731"/>
      <c r="G78" s="441"/>
      <c r="H78" s="441" t="s">
        <v>369</v>
      </c>
      <c r="I78" s="305">
        <f t="array" ref="I78">IF($D$11=$U$2,INDEX(Профильные_системы[РРЦ Без НДС],MATCH(C78&amp;D78,Профильные_системы[Название]&amp;Профильные_системы[цвет],0)),IF($D$11=$U$1,INDEX(Профильные_системы[РРЦ с НДС],MATCH(C78&amp;D78,Профильные_системы[Название]&amp;Профильные_системы[цвет],0)),IF($D$11=$U$3,INDEX(Профильные_системы["0" НДС],MATCH(C78&amp;D78,Профильные_системы[Название]&amp;Профильные_системы[цвет],0)),0)))</f>
        <v>1175.6199999999999</v>
      </c>
      <c r="J78" s="303">
        <f t="shared" ref="J78:J80" si="2">I78-I78*$J$11</f>
        <v>1175.6199999999999</v>
      </c>
      <c r="K78" s="5"/>
    </row>
    <row r="79" spans="1:11" ht="44.1" customHeight="1" x14ac:dyDescent="0.25">
      <c r="A79" s="5"/>
      <c r="B79" s="737"/>
      <c r="C79" s="301" t="s">
        <v>1747</v>
      </c>
      <c r="D79" s="441" t="s">
        <v>7</v>
      </c>
      <c r="E79" s="302" t="str">
        <f t="array" ref="E79">INDEX(Профильные_системы[артикул],MATCH('Система Nova'!$C79&amp;'Система Nova'!$D79,Профильные_системы[Название]&amp;Профильные_системы[цвет],0),0)</f>
        <v>NB0745.VP540.WHGPC.CJ</v>
      </c>
      <c r="F79" s="732"/>
      <c r="G79" s="441"/>
      <c r="H79" s="441" t="s">
        <v>369</v>
      </c>
      <c r="I79" s="305">
        <f t="array" ref="I79">IF($D$11=$U$2,INDEX(Профильные_системы[РРЦ Без НДС],MATCH(C79&amp;D79,Профильные_системы[Название]&amp;Профильные_системы[цвет],0)),IF($D$11=$U$1,INDEX(Профильные_системы[РРЦ с НДС],MATCH(C79&amp;D79,Профильные_системы[Название]&amp;Профильные_системы[цвет],0)),IF($D$11=$U$3,INDEX(Профильные_системы["0" НДС],MATCH(C79&amp;D79,Профильные_системы[Название]&amp;Профильные_системы[цвет],0)),0)))</f>
        <v>1175.6199999999999</v>
      </c>
      <c r="J79" s="303">
        <f t="shared" si="2"/>
        <v>1175.6199999999999</v>
      </c>
      <c r="K79" s="5"/>
    </row>
    <row r="80" spans="1:11" ht="44.1" customHeight="1" x14ac:dyDescent="0.25">
      <c r="A80" s="5"/>
      <c r="B80" s="738"/>
      <c r="C80" s="301" t="s">
        <v>1747</v>
      </c>
      <c r="D80" s="441" t="s">
        <v>1716</v>
      </c>
      <c r="E80" s="302" t="str">
        <f t="array" ref="E80">INDEX(Профильные_системы[артикул],MATCH('Система Nova'!$C80&amp;'Система Nova'!$D80,Профильные_системы[Название]&amp;Профильные_системы[цвет],0),0)</f>
        <v>NB0745.VP540.BKSPC.CJ</v>
      </c>
      <c r="F80" s="733"/>
      <c r="G80" s="441"/>
      <c r="H80" s="441" t="s">
        <v>369</v>
      </c>
      <c r="I80" s="305">
        <f t="array" ref="I80">IF($D$11=$U$2,INDEX(Профильные_системы[РРЦ Без НДС],MATCH(C80&amp;D80,Профильные_системы[Название]&amp;Профильные_системы[цвет],0)),IF($D$11=$U$1,INDEX(Профильные_системы[РРЦ с НДС],MATCH(C80&amp;D80,Профильные_системы[Название]&amp;Профильные_системы[цвет],0)),IF($D$11=$U$3,INDEX(Профильные_системы["0" НДС],MATCH(C80&amp;D80,Профильные_системы[Название]&amp;Профильные_системы[цвет],0)),0)))</f>
        <v>1279.49</v>
      </c>
      <c r="J80" s="303">
        <f t="shared" si="2"/>
        <v>1279.49</v>
      </c>
      <c r="K80" s="5"/>
    </row>
    <row r="81" spans="1:11" ht="44.1" customHeight="1" x14ac:dyDescent="0.25">
      <c r="A81" s="5"/>
      <c r="B81" s="734"/>
      <c r="C81" s="301" t="s">
        <v>1748</v>
      </c>
      <c r="D81" s="441" t="s">
        <v>3</v>
      </c>
      <c r="E81" s="302" t="str">
        <f t="array" ref="E81">INDEX(Профильные_системы[артикул],MATCH('Система Nova'!$C81&amp;'Система Nova'!$D81,Профильные_системы[Название]&amp;Профильные_системы[цвет],0),0)</f>
        <v>NB0746.VP540.SLMAN.CJ</v>
      </c>
      <c r="F81" s="731" t="s">
        <v>403</v>
      </c>
      <c r="G81" s="441"/>
      <c r="H81" s="441" t="s">
        <v>369</v>
      </c>
      <c r="I81" s="305">
        <f t="array" ref="I81">IF($D$11=$U$2,INDEX(Профильные_системы[РРЦ Без НДС],MATCH(C81&amp;D81,Профильные_системы[Название]&amp;Профильные_системы[цвет],0)),IF($D$11=$U$1,INDEX(Профильные_системы[РРЦ с НДС],MATCH(C81&amp;D81,Профильные_системы[Название]&amp;Профильные_системы[цвет],0)),IF($D$11=$U$3,INDEX(Профильные_системы["0" НДС],MATCH(C81&amp;D81,Профильные_системы[Название]&amp;Профильные_системы[цвет],0)),0)))</f>
        <v>1217.6099999999999</v>
      </c>
      <c r="J81" s="303">
        <f t="shared" ref="J81:J86" si="3">I81-I81*$J$11</f>
        <v>1217.6099999999999</v>
      </c>
      <c r="K81" s="5"/>
    </row>
    <row r="82" spans="1:11" ht="44.1" customHeight="1" x14ac:dyDescent="0.25">
      <c r="A82" s="5"/>
      <c r="B82" s="737"/>
      <c r="C82" s="301" t="s">
        <v>1748</v>
      </c>
      <c r="D82" s="441" t="s">
        <v>7</v>
      </c>
      <c r="E82" s="302" t="str">
        <f t="array" ref="E82">INDEX(Профильные_системы[артикул],MATCH('Система Nova'!$C82&amp;'Система Nova'!$D82,Профильные_системы[Название]&amp;Профильные_системы[цвет],0),0)</f>
        <v>NB0746.VP540.WHGPC.CJ</v>
      </c>
      <c r="F82" s="732"/>
      <c r="G82" s="441"/>
      <c r="H82" s="441" t="s">
        <v>369</v>
      </c>
      <c r="I82" s="305">
        <f t="array" ref="I82">IF($D$11=$U$2,INDEX(Профильные_системы[РРЦ Без НДС],MATCH(C82&amp;D82,Профильные_системы[Название]&amp;Профильные_системы[цвет],0)),IF($D$11=$U$1,INDEX(Профильные_системы[РРЦ с НДС],MATCH(C82&amp;D82,Профильные_системы[Название]&amp;Профильные_системы[цвет],0)),IF($D$11=$U$3,INDEX(Профильные_системы["0" НДС],MATCH(C82&amp;D82,Профильные_системы[Название]&amp;Профильные_системы[цвет],0)),0)))</f>
        <v>1325.89</v>
      </c>
      <c r="J82" s="303">
        <f t="shared" si="3"/>
        <v>1325.89</v>
      </c>
      <c r="K82" s="5"/>
    </row>
    <row r="83" spans="1:11" ht="44.1" customHeight="1" x14ac:dyDescent="0.25">
      <c r="A83" s="5"/>
      <c r="B83" s="738"/>
      <c r="C83" s="301" t="s">
        <v>1748</v>
      </c>
      <c r="D83" s="487" t="s">
        <v>1716</v>
      </c>
      <c r="E83" s="302" t="str">
        <f t="array" ref="E83">INDEX(Профильные_системы[артикул],MATCH('Система Nova'!$C83&amp;'Система Nova'!$D83,Профильные_системы[Название]&amp;Профильные_системы[цвет],0),0)</f>
        <v>NB0746.VP540.BKSPC.CJ</v>
      </c>
      <c r="F83" s="733"/>
      <c r="G83" s="487"/>
      <c r="H83" s="487" t="s">
        <v>369</v>
      </c>
      <c r="I83" s="305">
        <f t="array" ref="I83">IF($D$11=$U$2,INDEX(Профильные_системы[РРЦ Без НДС],MATCH(C83&amp;D83,Профильные_системы[Название]&amp;Профильные_системы[цвет],0)),IF($D$11=$U$1,INDEX(Профильные_системы[РРЦ с НДС],MATCH(C83&amp;D83,Профильные_системы[Название]&amp;Профильные_системы[цвет],0)),IF($D$11=$U$3,INDEX(Профильные_системы["0" НДС],MATCH(C83&amp;D83,Профильные_системы[Название]&amp;Профильные_системы[цвет],0)),0)))</f>
        <v>1325.89</v>
      </c>
      <c r="J83" s="303">
        <f t="shared" ref="J83:J85" si="4">I83-I83*$J$11</f>
        <v>1325.89</v>
      </c>
      <c r="K83" s="5"/>
    </row>
    <row r="84" spans="1:11" ht="44.1" customHeight="1" x14ac:dyDescent="0.25">
      <c r="A84" s="5"/>
      <c r="B84" s="104"/>
      <c r="C84" s="488" t="s">
        <v>1842</v>
      </c>
      <c r="D84" s="487"/>
      <c r="E84" s="302" t="str">
        <f t="array" ref="E84">INDEX(Профильные_системы[артикул],MATCH('Система Nova'!$C84&amp;'Система Nova'!$D84,Профильные_системы[Название]&amp;Профильные_системы[цвет],0),0)</f>
        <v>NA0306.VP000.ZN0EP.RM</v>
      </c>
      <c r="F84" s="731" t="s">
        <v>411</v>
      </c>
      <c r="G84" s="487"/>
      <c r="H84" s="487" t="s">
        <v>369</v>
      </c>
      <c r="I84" s="305">
        <f t="array" ref="I84">IF($D$11=$U$2,INDEX(Профильные_системы[РРЦ Без НДС],MATCH(C84&amp;D84,Профильные_системы[Название]&amp;Профильные_системы[цвет],0)),IF($D$11=$U$1,INDEX(Профильные_системы[РРЦ с НДС],MATCH(C84&amp;D84,Профильные_системы[Название]&amp;Профильные_системы[цвет],0)),IF($D$11=$U$3,INDEX(Профильные_системы["0" НДС],MATCH(C84&amp;D84,Профильные_системы[Название]&amp;Профильные_системы[цвет],0)),0)))</f>
        <v>1.17</v>
      </c>
      <c r="J84" s="303">
        <f t="shared" si="4"/>
        <v>1.17</v>
      </c>
      <c r="K84" s="5"/>
    </row>
    <row r="85" spans="1:11" ht="44.1" customHeight="1" x14ac:dyDescent="0.25">
      <c r="A85" s="5"/>
      <c r="B85" s="104"/>
      <c r="C85" s="488" t="s">
        <v>1843</v>
      </c>
      <c r="D85" s="487"/>
      <c r="E85" s="302" t="str">
        <f t="array" ref="E85">INDEX(Профильные_системы[артикул],MATCH('Система Nova'!$C85&amp;'Система Nova'!$D85,Профильные_системы[Название]&amp;Профильные_системы[цвет],0),0)</f>
        <v>NA0312.VP000.ZN0EP.RM</v>
      </c>
      <c r="F85" s="732"/>
      <c r="G85" s="487"/>
      <c r="H85" s="487" t="s">
        <v>369</v>
      </c>
      <c r="I85" s="305">
        <f t="array" ref="I85">IF($D$11=$U$2,INDEX(Профильные_системы[РРЦ Без НДС],MATCH(C85&amp;D85,Профильные_системы[Название]&amp;Профильные_системы[цвет],0)),IF($D$11=$U$1,INDEX(Профильные_системы[РРЦ с НДС],MATCH(C85&amp;D85,Профильные_системы[Название]&amp;Профильные_системы[цвет],0)),IF($D$11=$U$3,INDEX(Профильные_системы["0" НДС],MATCH(C85&amp;D85,Профильные_системы[Название]&amp;Профильные_системы[цвет],0)),0)))</f>
        <v>0.85</v>
      </c>
      <c r="J85" s="303">
        <f t="shared" si="4"/>
        <v>0.85</v>
      </c>
      <c r="K85" s="5"/>
    </row>
    <row r="86" spans="1:11" ht="44.1" customHeight="1" x14ac:dyDescent="0.25">
      <c r="A86" s="5"/>
      <c r="B86" s="104"/>
      <c r="C86" s="488" t="s">
        <v>1844</v>
      </c>
      <c r="D86" s="441"/>
      <c r="E86" s="302" t="str">
        <f t="array" ref="E86">INDEX(Профильные_системы[артикул],MATCH('Система Nova'!$C86&amp;'Система Nova'!$D86,Профильные_системы[Название]&amp;Профильные_системы[цвет],0),0)</f>
        <v>NA0316.VP000.ZN0EP.RM</v>
      </c>
      <c r="F86" s="733"/>
      <c r="G86" s="441"/>
      <c r="H86" s="441" t="s">
        <v>369</v>
      </c>
      <c r="I86" s="305">
        <f t="array" ref="I86">IF($D$11=$U$2,INDEX(Профильные_системы[РРЦ Без НДС],MATCH(C86&amp;D86,Профильные_системы[Название]&amp;Профильные_системы[цвет],0)),IF($D$11=$U$1,INDEX(Профильные_системы[РРЦ с НДС],MATCH(C86&amp;D86,Профильные_системы[Название]&amp;Профильные_системы[цвет],0)),IF($D$11=$U$3,INDEX(Профильные_системы["0" НДС],MATCH(C86&amp;D86,Профильные_системы[Название]&amp;Профильные_системы[цвет],0)),0)))</f>
        <v>1.24</v>
      </c>
      <c r="J86" s="303">
        <f t="shared" si="3"/>
        <v>1.24</v>
      </c>
      <c r="K86" s="5"/>
    </row>
    <row r="87" spans="1:11" ht="9.75" customHeight="1" x14ac:dyDescent="0.35">
      <c r="A87" s="5"/>
      <c r="B87" s="170"/>
      <c r="C87" s="171"/>
      <c r="D87" s="172"/>
      <c r="E87" s="172"/>
      <c r="F87" s="172"/>
      <c r="G87" s="172"/>
      <c r="H87" s="172"/>
      <c r="I87" s="172">
        <v>0</v>
      </c>
      <c r="J87" s="173">
        <v>0</v>
      </c>
      <c r="K87" s="5"/>
    </row>
    <row r="88" spans="1:11" ht="8.25" customHeight="1" x14ac:dyDescent="0.35">
      <c r="A88" s="5"/>
      <c r="B88" s="51"/>
      <c r="C88" s="52"/>
      <c r="D88" s="4"/>
      <c r="E88" s="4"/>
      <c r="F88" s="4"/>
      <c r="G88" s="4"/>
      <c r="H88" s="4"/>
      <c r="I88" s="4"/>
      <c r="J88" s="4"/>
      <c r="K88" s="5"/>
    </row>
    <row r="89" spans="1:11" ht="21" x14ac:dyDescent="0.35">
      <c r="A89" s="5"/>
      <c r="B89" s="739" t="s">
        <v>1358</v>
      </c>
      <c r="C89" s="739"/>
      <c r="D89" s="739"/>
      <c r="E89" s="739"/>
      <c r="F89" s="739"/>
      <c r="G89" s="739"/>
      <c r="H89" s="739"/>
      <c r="I89" s="739"/>
      <c r="J89" s="739"/>
      <c r="K89" s="5"/>
    </row>
    <row r="90" spans="1:11" ht="3" customHeight="1" x14ac:dyDescent="0.25">
      <c r="A90" s="5"/>
      <c r="B90" s="5"/>
      <c r="C90" s="44"/>
      <c r="D90" s="6"/>
      <c r="E90" s="6"/>
      <c r="F90" s="6"/>
      <c r="G90" s="6"/>
      <c r="H90" s="6"/>
      <c r="I90" s="6"/>
      <c r="J90" s="6"/>
      <c r="K90" s="5"/>
    </row>
    <row r="91" spans="1:11" ht="5.25" customHeight="1" x14ac:dyDescent="0.25">
      <c r="A91" s="5"/>
      <c r="B91" s="5"/>
      <c r="C91" s="44"/>
      <c r="D91" s="6"/>
      <c r="E91" s="6"/>
      <c r="F91" s="6"/>
      <c r="G91" s="6"/>
      <c r="H91" s="6"/>
      <c r="I91" s="6"/>
      <c r="J91" s="6"/>
      <c r="K91" s="5"/>
    </row>
  </sheetData>
  <sheetProtection autoFilter="0"/>
  <mergeCells count="54">
    <mergeCell ref="F72:F74"/>
    <mergeCell ref="F75:F77"/>
    <mergeCell ref="F78:F80"/>
    <mergeCell ref="F84:F86"/>
    <mergeCell ref="F81:F83"/>
    <mergeCell ref="B72:B74"/>
    <mergeCell ref="B75:B77"/>
    <mergeCell ref="B78:B80"/>
    <mergeCell ref="B81:B83"/>
    <mergeCell ref="B6:C6"/>
    <mergeCell ref="G26:G29"/>
    <mergeCell ref="G30:G33"/>
    <mergeCell ref="G34:G37"/>
    <mergeCell ref="F39:F42"/>
    <mergeCell ref="F11:I11"/>
    <mergeCell ref="G52:G54"/>
    <mergeCell ref="F43:F46"/>
    <mergeCell ref="F47:F50"/>
    <mergeCell ref="G39:G42"/>
    <mergeCell ref="G43:G46"/>
    <mergeCell ref="G47:G50"/>
    <mergeCell ref="F52:F54"/>
    <mergeCell ref="H43:H46"/>
    <mergeCell ref="H47:H50"/>
    <mergeCell ref="H1:J1"/>
    <mergeCell ref="B11:C11"/>
    <mergeCell ref="B9:C9"/>
    <mergeCell ref="H26:H29"/>
    <mergeCell ref="H30:H33"/>
    <mergeCell ref="H34:H37"/>
    <mergeCell ref="F16:F19"/>
    <mergeCell ref="F22:F25"/>
    <mergeCell ref="F26:F29"/>
    <mergeCell ref="F30:F33"/>
    <mergeCell ref="F34:F37"/>
    <mergeCell ref="G16:G19"/>
    <mergeCell ref="G22:G25"/>
    <mergeCell ref="B4:C4"/>
    <mergeCell ref="B89:J89"/>
    <mergeCell ref="B67:B68"/>
    <mergeCell ref="B16:B19"/>
    <mergeCell ref="B22:B25"/>
    <mergeCell ref="B26:B29"/>
    <mergeCell ref="B30:B33"/>
    <mergeCell ref="B34:B37"/>
    <mergeCell ref="B39:B42"/>
    <mergeCell ref="B43:B46"/>
    <mergeCell ref="B47:B50"/>
    <mergeCell ref="B52:B54"/>
    <mergeCell ref="B65:B66"/>
    <mergeCell ref="H39:H42"/>
    <mergeCell ref="B61:B64"/>
    <mergeCell ref="H16:H19"/>
    <mergeCell ref="H22:H25"/>
  </mergeCells>
  <dataValidations disablePrompts="1" count="1">
    <dataValidation type="list" allowBlank="1" showInputMessage="1" showErrorMessage="1" sqref="D11">
      <formula1>$U$1:$U$3</formula1>
    </dataValidation>
  </dataValidations>
  <printOptions horizontalCentered="1"/>
  <pageMargins left="0.23622047244094491" right="0.23622047244094491" top="0.55118110236220474" bottom="0.55118110236220474" header="0" footer="0"/>
  <pageSetup paperSize="9" scale="44" fitToHeight="0" orientation="portrait" r:id="rId1"/>
  <headerFooter>
    <oddHeader>&amp;A</oddHeader>
    <oddFooter>Страница  &amp;P из &amp;N</oddFooter>
  </headerFooter>
  <rowBreaks count="1" manualBreakCount="1">
    <brk id="69" max="1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9"/>
  </sheetPr>
  <dimension ref="A1:U90"/>
  <sheetViews>
    <sheetView showGridLines="0" showRowColHeaders="0" zoomScaleNormal="100" zoomScaleSheetLayoutView="100" workbookViewId="0">
      <selection activeCell="N12" sqref="N12"/>
    </sheetView>
  </sheetViews>
  <sheetFormatPr defaultRowHeight="15.75" x14ac:dyDescent="0.25"/>
  <cols>
    <col min="1" max="1" width="3.140625" style="31" customWidth="1"/>
    <col min="2" max="2" width="21.7109375" style="31" customWidth="1"/>
    <col min="3" max="3" width="72.85546875" style="42" customWidth="1"/>
    <col min="4" max="4" width="42.28515625" style="37" bestFit="1" customWidth="1"/>
    <col min="5" max="5" width="34.7109375" style="43" customWidth="1"/>
    <col min="6" max="6" width="22.28515625" style="31" bestFit="1" customWidth="1"/>
    <col min="7" max="7" width="11.7109375" style="31" customWidth="1"/>
    <col min="8" max="9" width="16.5703125" style="37" customWidth="1"/>
    <col min="10" max="10" width="3.28515625" style="31" customWidth="1"/>
    <col min="11" max="20" width="9.140625" style="31"/>
    <col min="21" max="21" width="9.140625" style="31" hidden="1" customWidth="1"/>
    <col min="22" max="16384" width="9.140625" style="31"/>
  </cols>
  <sheetData>
    <row r="1" spans="1:21" ht="9.75" customHeight="1" x14ac:dyDescent="0.25">
      <c r="A1" s="5"/>
      <c r="B1" s="5"/>
      <c r="C1" s="29"/>
      <c r="D1" s="6"/>
      <c r="E1" s="30"/>
      <c r="F1" s="5"/>
      <c r="G1" s="5"/>
      <c r="H1" s="6"/>
      <c r="I1" s="6"/>
      <c r="J1" s="5"/>
      <c r="U1" s="31" t="s">
        <v>1096</v>
      </c>
    </row>
    <row r="2" spans="1:21" x14ac:dyDescent="0.25">
      <c r="A2" s="5"/>
      <c r="B2" s="735" t="str">
        <f>'Система "Стандарт"'!$L$2</f>
        <v>ред. 13.12.2023 цены от 22.08.2023 г.</v>
      </c>
      <c r="C2" s="735"/>
      <c r="D2" s="6"/>
      <c r="E2" s="30"/>
      <c r="F2" s="5"/>
      <c r="G2" s="5"/>
      <c r="H2" s="6"/>
      <c r="I2" s="285" t="s">
        <v>1336</v>
      </c>
      <c r="J2" s="5"/>
      <c r="U2" s="31" t="s">
        <v>161</v>
      </c>
    </row>
    <row r="3" spans="1:21" x14ac:dyDescent="0.25">
      <c r="A3" s="5"/>
      <c r="B3" s="5"/>
      <c r="C3" s="29"/>
      <c r="D3" s="6"/>
      <c r="E3" s="30"/>
      <c r="F3" s="5"/>
      <c r="G3" s="5"/>
      <c r="H3" s="6"/>
      <c r="I3" s="285" t="s">
        <v>1337</v>
      </c>
      <c r="J3" s="5"/>
      <c r="U3" s="31" t="s">
        <v>1727</v>
      </c>
    </row>
    <row r="4" spans="1:21" x14ac:dyDescent="0.25">
      <c r="A4" s="5"/>
      <c r="B4" s="755"/>
      <c r="C4" s="755"/>
      <c r="D4" s="755"/>
      <c r="E4" s="30"/>
      <c r="F4" s="5"/>
      <c r="G4" s="5"/>
      <c r="H4" s="6"/>
      <c r="I4" s="285" t="s">
        <v>1338</v>
      </c>
      <c r="J4" s="5"/>
    </row>
    <row r="5" spans="1:21" x14ac:dyDescent="0.25">
      <c r="A5" s="5"/>
      <c r="B5" s="573"/>
      <c r="C5" s="574"/>
      <c r="D5" s="584"/>
      <c r="E5" s="30"/>
      <c r="F5" s="5"/>
      <c r="G5" s="5"/>
      <c r="H5" s="6"/>
      <c r="I5" s="285" t="s">
        <v>1339</v>
      </c>
      <c r="J5" s="5"/>
    </row>
    <row r="6" spans="1:21" ht="15.75" customHeight="1" x14ac:dyDescent="0.25">
      <c r="A6" s="32"/>
      <c r="B6" s="754"/>
      <c r="C6" s="754"/>
      <c r="D6" s="584"/>
      <c r="E6" s="30"/>
      <c r="F6" s="5"/>
      <c r="G6" s="5"/>
      <c r="H6" s="6"/>
      <c r="I6" s="285" t="s">
        <v>1340</v>
      </c>
      <c r="J6" s="5"/>
    </row>
    <row r="7" spans="1:21" ht="8.25" customHeight="1" x14ac:dyDescent="0.25">
      <c r="A7" s="32"/>
      <c r="B7" s="5"/>
      <c r="C7" s="29"/>
      <c r="D7" s="6"/>
      <c r="E7" s="30"/>
      <c r="F7" s="5"/>
      <c r="G7" s="5"/>
      <c r="H7" s="6"/>
      <c r="I7" s="6"/>
      <c r="J7" s="5"/>
    </row>
    <row r="8" spans="1:21" ht="6" customHeight="1" x14ac:dyDescent="0.25">
      <c r="A8" s="32"/>
      <c r="B8" s="5"/>
      <c r="C8" s="29"/>
      <c r="D8" s="6"/>
      <c r="E8" s="30"/>
      <c r="F8" s="5"/>
      <c r="G8" s="5"/>
      <c r="H8" s="6"/>
      <c r="I8" s="6"/>
      <c r="J8" s="5"/>
    </row>
    <row r="9" spans="1:21" ht="21" customHeight="1" x14ac:dyDescent="0.25">
      <c r="A9" s="32"/>
      <c r="B9" s="670" t="s">
        <v>2031</v>
      </c>
      <c r="C9" s="672"/>
      <c r="D9" s="498" t="str">
        <f>'Система "Стандарт"'!$D$12</f>
        <v>Без НДС</v>
      </c>
      <c r="E9" s="405"/>
      <c r="F9" s="670" t="s">
        <v>1327</v>
      </c>
      <c r="G9" s="671"/>
      <c r="H9" s="672"/>
      <c r="I9" s="242">
        <f>'Система "Стандарт"'!$N$12</f>
        <v>0</v>
      </c>
      <c r="J9" s="5"/>
    </row>
    <row r="10" spans="1:21" x14ac:dyDescent="0.25">
      <c r="A10" s="32"/>
      <c r="B10" s="5"/>
      <c r="C10" s="29"/>
      <c r="D10" s="6"/>
      <c r="E10" s="30"/>
      <c r="F10" s="5"/>
      <c r="G10" s="5"/>
      <c r="H10" s="6"/>
      <c r="I10" s="6"/>
      <c r="J10" s="5"/>
    </row>
    <row r="11" spans="1:21" s="35" customFormat="1" ht="30" customHeight="1" x14ac:dyDescent="0.25">
      <c r="A11" s="33"/>
      <c r="B11" s="155"/>
      <c r="C11" s="179"/>
      <c r="D11" s="156" t="s">
        <v>2119</v>
      </c>
      <c r="E11" s="180"/>
      <c r="F11" s="156"/>
      <c r="G11" s="156"/>
      <c r="H11" s="156"/>
      <c r="I11" s="168"/>
      <c r="J11" s="34"/>
    </row>
    <row r="12" spans="1:21" s="37" customFormat="1" ht="40.5" customHeight="1" x14ac:dyDescent="0.25">
      <c r="A12" s="36"/>
      <c r="B12" s="550" t="s">
        <v>364</v>
      </c>
      <c r="C12" s="549" t="s">
        <v>358</v>
      </c>
      <c r="D12" s="550" t="s">
        <v>359</v>
      </c>
      <c r="E12" s="549" t="s">
        <v>360</v>
      </c>
      <c r="F12" s="295" t="s">
        <v>361</v>
      </c>
      <c r="G12" s="549" t="s">
        <v>362</v>
      </c>
      <c r="H12" s="549" t="s">
        <v>1345</v>
      </c>
      <c r="I12" s="549" t="s">
        <v>1346</v>
      </c>
      <c r="J12" s="6"/>
    </row>
    <row r="13" spans="1:21" ht="30" customHeight="1" x14ac:dyDescent="0.25">
      <c r="A13" s="32"/>
      <c r="B13" s="734"/>
      <c r="C13" s="637" t="s">
        <v>2032</v>
      </c>
      <c r="D13" s="620" t="s">
        <v>7</v>
      </c>
      <c r="E13" s="638" t="str">
        <f t="array" ref="E13">INDEX(Профильные_системы[артикул],MATCH(GOLA!C13&amp;GOLA!D13,Профильные_системы[Название]&amp;Профильные_системы[цвет],0),0)</f>
        <v>GA0781.VP450.WHGPC.CJ</v>
      </c>
      <c r="F13" s="748"/>
      <c r="G13" s="620" t="s">
        <v>623</v>
      </c>
      <c r="H13" s="335">
        <f t="array" ref="H13">IF($D$9=$U$1,INDEX(Профильные_системы[РРЦ Без НДС],MATCH(GOLA!C13&amp;GOLA!D13,Профильные_системы[Название]&amp;Профильные_системы[цвет],0)),IF($D$9=$U$2,INDEX(Профильные_системы[РРЦ с НДС],MATCH(GOLA!C13&amp;GOLA!D13,Профильные_системы[Название]&amp;Профильные_системы[цвет],0)),IF($D$9=$U$3,INDEX(Профильные_системы["0" НДС],MATCH(GOLA!C13&amp;GOLA!D13,Профильные_системы[Название]&amp;Профильные_системы[цвет],0)),0)))</f>
        <v>4438.8500000000004</v>
      </c>
      <c r="I13" s="335">
        <f>H13-H13*$I$9</f>
        <v>4438.8500000000004</v>
      </c>
      <c r="J13" s="5"/>
    </row>
    <row r="14" spans="1:21" ht="30" customHeight="1" x14ac:dyDescent="0.25">
      <c r="A14" s="32"/>
      <c r="B14" s="737"/>
      <c r="C14" s="637" t="s">
        <v>2032</v>
      </c>
      <c r="D14" s="620" t="s">
        <v>2033</v>
      </c>
      <c r="E14" s="638" t="str">
        <f t="array" ref="E14">INDEX(Профильные_системы[артикул],MATCH(GOLA!C14&amp;GOLA!D14,Профильные_системы[Название]&amp;Профильные_системы[цвет],0),0)</f>
        <v>GA0781.VP450.GLBAN.FX</v>
      </c>
      <c r="F14" s="749"/>
      <c r="G14" s="620" t="s">
        <v>623</v>
      </c>
      <c r="H14" s="335">
        <f t="array" ref="H14">IF($D$9=$U$1,INDEX(Профильные_системы[РРЦ Без НДС],MATCH(GOLA!C14&amp;GOLA!D14,Профильные_системы[Название]&amp;Профильные_системы[цвет],0)),IF($D$9=$U$2,INDEX(Профильные_системы[РРЦ с НДС],MATCH(GOLA!C14&amp;GOLA!D14,Профильные_системы[Название]&amp;Профильные_системы[цвет],0)),IF($D$9=$U$3,INDEX(Профильные_системы["0" НДС],MATCH(GOLA!C14&amp;GOLA!D14,Профильные_системы[Название]&amp;Профильные_системы[цвет],0)),0)))</f>
        <v>5808.41</v>
      </c>
      <c r="I14" s="335">
        <f t="shared" ref="I14:I83" si="0">H14-H14*$I$9</f>
        <v>5808.41</v>
      </c>
      <c r="J14" s="5"/>
    </row>
    <row r="15" spans="1:21" ht="30" customHeight="1" x14ac:dyDescent="0.25">
      <c r="A15" s="32"/>
      <c r="B15" s="737"/>
      <c r="C15" s="637" t="s">
        <v>2032</v>
      </c>
      <c r="D15" s="620" t="s">
        <v>2034</v>
      </c>
      <c r="E15" s="638" t="str">
        <f t="array" ref="E15">INDEX(Профильные_системы[артикул],MATCH(GOLA!C15&amp;GOLA!D15,Профильные_системы[Название]&amp;Профильные_системы[цвет],0),0)</f>
        <v>GA0781.VP450.SLXAN.CJ</v>
      </c>
      <c r="F15" s="749"/>
      <c r="G15" s="620" t="s">
        <v>623</v>
      </c>
      <c r="H15" s="335">
        <f t="array" ref="H15">IF($D$9=$U$1,INDEX(Профильные_системы[РРЦ Без НДС],MATCH(GOLA!C15&amp;GOLA!D15,Профильные_системы[Название]&amp;Профильные_системы[цвет],0)),IF($D$9=$U$2,INDEX(Профильные_системы[РРЦ с НДС],MATCH(GOLA!C15&amp;GOLA!D15,Профильные_системы[Название]&amp;Профильные_системы[цвет],0)),IF($D$9=$U$3,INDEX(Профильные_системы["0" НДС],MATCH(GOLA!C15&amp;GOLA!D15,Профильные_системы[Название]&amp;Профильные_системы[цвет],0)),0)))</f>
        <v>4974.82</v>
      </c>
      <c r="I15" s="335">
        <f t="shared" si="0"/>
        <v>4974.82</v>
      </c>
      <c r="J15" s="5"/>
    </row>
    <row r="16" spans="1:21" ht="30" customHeight="1" x14ac:dyDescent="0.25">
      <c r="A16" s="32"/>
      <c r="B16" s="737"/>
      <c r="C16" s="637" t="s">
        <v>2032</v>
      </c>
      <c r="D16" s="620" t="s">
        <v>2035</v>
      </c>
      <c r="E16" s="638" t="str">
        <f t="array" ref="E16">INDEX(Профильные_системы[артикул],MATCH(GOLA!C16&amp;GOLA!D16,Профильные_системы[Название]&amp;Профильные_системы[цвет],0),0)</f>
        <v>GA0781.VP450.BKBAN.CJ</v>
      </c>
      <c r="F16" s="749"/>
      <c r="G16" s="620" t="s">
        <v>623</v>
      </c>
      <c r="H16" s="335">
        <f t="array" ref="H16">IF($D$9=$U$1,INDEX(Профильные_системы[РРЦ Без НДС],MATCH(GOLA!C16&amp;GOLA!D16,Профильные_системы[Название]&amp;Профильные_системы[цвет],0)),IF($D$9=$U$2,INDEX(Профильные_системы[РРЦ с НДС],MATCH(GOLA!C16&amp;GOLA!D16,Профильные_системы[Название]&amp;Профильные_системы[цвет],0)),IF($D$9=$U$3,INDEX(Профильные_системы["0" НДС],MATCH(GOLA!C16&amp;GOLA!D16,Профильные_системы[Название]&amp;Профильные_системы[цвет],0)),0)))</f>
        <v>5246.87</v>
      </c>
      <c r="I16" s="335">
        <f t="shared" si="0"/>
        <v>5246.87</v>
      </c>
      <c r="J16" s="5"/>
    </row>
    <row r="17" spans="1:10" ht="40.5" hidden="1" customHeight="1" x14ac:dyDescent="0.25">
      <c r="A17" s="32"/>
      <c r="B17" s="738"/>
      <c r="C17" s="637" t="s">
        <v>2032</v>
      </c>
      <c r="D17" s="620" t="s">
        <v>2036</v>
      </c>
      <c r="E17" s="638" t="str">
        <f t="array" ref="E17">INDEX(Профильные_системы[артикул],MATCH(GOLA!C17&amp;GOLA!D17,Профильные_системы[Название]&amp;Профильные_системы[цвет],0),0)</f>
        <v>GA0781.VP450.CHBAN.CJ</v>
      </c>
      <c r="F17" s="750"/>
      <c r="G17" s="620" t="s">
        <v>623</v>
      </c>
      <c r="H17" s="335">
        <f t="array" ref="H17">IF($D$9=$U$1,INDEX(Профильные_системы[РРЦ Без НДС],MATCH(GOLA!C17&amp;GOLA!D17,Профильные_системы[Название]&amp;Профильные_системы[цвет],0)),IF($D$9=$U$2,INDEX(Профильные_системы[РРЦ с НДС],MATCH(GOLA!C17&amp;GOLA!D17,Профильные_системы[Название]&amp;Профильные_системы[цвет],0)),IF($D$9=$U$3,INDEX(Профильные_системы["0" НДС],MATCH(GOLA!C17&amp;GOLA!D17,Профильные_системы[Название]&amp;Профильные_системы[цвет],0)),0)))</f>
        <v>5127.12</v>
      </c>
      <c r="I17" s="335">
        <f t="shared" si="0"/>
        <v>5127.12</v>
      </c>
      <c r="J17" s="5"/>
    </row>
    <row r="18" spans="1:10" ht="30" customHeight="1" x14ac:dyDescent="0.25">
      <c r="A18" s="32"/>
      <c r="B18" s="734"/>
      <c r="C18" s="637" t="s">
        <v>2037</v>
      </c>
      <c r="D18" s="639" t="s">
        <v>7</v>
      </c>
      <c r="E18" s="638" t="str">
        <f t="array" ref="E18">INDEX(Профильные_системы[артикул],MATCH(GOLA!C18&amp;GOLA!D18,Профильные_системы[Название]&amp;Профильные_системы[цвет],0),0)</f>
        <v>GA0779.VP410.WHGPC.CJ</v>
      </c>
      <c r="F18" s="748"/>
      <c r="G18" s="620" t="s">
        <v>623</v>
      </c>
      <c r="H18" s="335">
        <f t="array" ref="H18">IF($D$9=$U$1,INDEX(Профильные_системы[РРЦ Без НДС],MATCH(GOLA!C18&amp;GOLA!D18,Профильные_системы[Название]&amp;Профильные_системы[цвет],0)),IF($D$9=$U$2,INDEX(Профильные_системы[РРЦ с НДС],MATCH(GOLA!C18&amp;GOLA!D18,Профильные_системы[Название]&amp;Профильные_системы[цвет],0)),IF($D$9=$U$3,INDEX(Профильные_системы["0" НДС],MATCH(GOLA!C18&amp;GOLA!D18,Профильные_системы[Название]&amp;Профильные_системы[цвет],0)),0)))</f>
        <v>1902.03</v>
      </c>
      <c r="I18" s="335">
        <f t="shared" si="0"/>
        <v>1902.03</v>
      </c>
      <c r="J18" s="5"/>
    </row>
    <row r="19" spans="1:10" ht="30" customHeight="1" x14ac:dyDescent="0.25">
      <c r="A19" s="32"/>
      <c r="B19" s="737"/>
      <c r="C19" s="637" t="s">
        <v>2037</v>
      </c>
      <c r="D19" s="620" t="s">
        <v>2033</v>
      </c>
      <c r="E19" s="638" t="str">
        <f t="array" ref="E19">INDEX(Профильные_системы[артикул],MATCH(GOLA!C19&amp;GOLA!D19,Профильные_системы[Название]&amp;Профильные_системы[цвет],0),0)</f>
        <v>GA0779.VP410.GLBAN.FX</v>
      </c>
      <c r="F19" s="749"/>
      <c r="G19" s="620" t="s">
        <v>623</v>
      </c>
      <c r="H19" s="335">
        <f t="array" ref="H19">IF($D$9=$U$1,INDEX(Профильные_системы[РРЦ Без НДС],MATCH(GOLA!C19&amp;GOLA!D19,Профильные_системы[Название]&amp;Профильные_системы[цвет],0)),IF($D$9=$U$2,INDEX(Профильные_системы[РРЦ с НДС],MATCH(GOLA!C19&amp;GOLA!D19,Профильные_системы[Название]&amp;Профильные_системы[цвет],0)),IF($D$9=$U$3,INDEX(Профильные_системы["0" НДС],MATCH(GOLA!C19&amp;GOLA!D19,Профильные_системы[Название]&amp;Профильные_системы[цвет],0)),0)))</f>
        <v>3023.96</v>
      </c>
      <c r="I19" s="335">
        <f t="shared" si="0"/>
        <v>3023.96</v>
      </c>
      <c r="J19" s="5"/>
    </row>
    <row r="20" spans="1:10" ht="30" customHeight="1" x14ac:dyDescent="0.25">
      <c r="A20" s="32"/>
      <c r="B20" s="737"/>
      <c r="C20" s="637" t="s">
        <v>2037</v>
      </c>
      <c r="D20" s="620" t="s">
        <v>2034</v>
      </c>
      <c r="E20" s="638" t="str">
        <f t="array" ref="E20">INDEX(Профильные_системы[артикул],MATCH(GOLA!C20&amp;GOLA!D20,Профильные_системы[Название]&amp;Профильные_системы[цвет],0),0)</f>
        <v>GA0779.VP410.SLXAN.CJ</v>
      </c>
      <c r="F20" s="749"/>
      <c r="G20" s="620" t="s">
        <v>623</v>
      </c>
      <c r="H20" s="335">
        <f t="array" ref="H20">IF($D$9=$U$1,INDEX(Профильные_системы[РРЦ Без НДС],MATCH(GOLA!C20&amp;GOLA!D20,Профильные_системы[Название]&amp;Профильные_системы[цвет],0)),IF($D$9=$U$2,INDEX(Профильные_системы[РРЦ с НДС],MATCH(GOLA!C20&amp;GOLA!D20,Профильные_системы[Название]&amp;Профильные_системы[цвет],0)),IF($D$9=$U$3,INDEX(Профильные_системы["0" НДС],MATCH(GOLA!C20&amp;GOLA!D20,Профильные_системы[Название]&amp;Профильные_системы[цвет],0)),0)))</f>
        <v>2121.77</v>
      </c>
      <c r="I20" s="335">
        <f t="shared" si="0"/>
        <v>2121.77</v>
      </c>
      <c r="J20" s="5"/>
    </row>
    <row r="21" spans="1:10" ht="39" customHeight="1" x14ac:dyDescent="0.25">
      <c r="A21" s="32"/>
      <c r="B21" s="737"/>
      <c r="C21" s="637" t="s">
        <v>2037</v>
      </c>
      <c r="D21" s="620" t="s">
        <v>2035</v>
      </c>
      <c r="E21" s="638" t="str">
        <f t="array" ref="E21">INDEX(Профильные_системы[артикул],MATCH(GOLA!C21&amp;GOLA!D21,Профильные_системы[Название]&amp;Профильные_системы[цвет],0),0)</f>
        <v>GA0779.VP410.BKBAN.CJ</v>
      </c>
      <c r="F21" s="749"/>
      <c r="G21" s="620" t="s">
        <v>623</v>
      </c>
      <c r="H21" s="335">
        <f t="array" ref="H21">IF($D$9=$U$1,INDEX(Профильные_системы[РРЦ Без НДС],MATCH(GOLA!C21&amp;GOLA!D21,Профильные_системы[Название]&amp;Профильные_системы[цвет],0)),IF($D$9=$U$2,INDEX(Профильные_системы[РРЦ с НДС],MATCH(GOLA!C21&amp;GOLA!D21,Профильные_системы[Название]&amp;Профильные_системы[цвет],0)),IF($D$9=$U$3,INDEX(Профильные_системы["0" НДС],MATCH(GOLA!C21&amp;GOLA!D21,Профильные_системы[Название]&amp;Профильные_системы[цвет],0)),0)))</f>
        <v>2236.87</v>
      </c>
      <c r="I21" s="335">
        <f t="shared" si="0"/>
        <v>2236.87</v>
      </c>
      <c r="J21" s="5"/>
    </row>
    <row r="22" spans="1:10" ht="33.75" hidden="1" customHeight="1" x14ac:dyDescent="0.25">
      <c r="A22" s="32"/>
      <c r="B22" s="738"/>
      <c r="C22" s="637" t="s">
        <v>2037</v>
      </c>
      <c r="D22" s="620" t="s">
        <v>2036</v>
      </c>
      <c r="E22" s="638" t="str">
        <f t="array" ref="E22">INDEX(Профильные_системы[артикул],MATCH(GOLA!C22&amp;GOLA!D22,Профильные_системы[Название]&amp;Профильные_системы[цвет],0),0)</f>
        <v>GA0779.VP410.CHBAN.CJ</v>
      </c>
      <c r="F22" s="750"/>
      <c r="G22" s="620" t="s">
        <v>623</v>
      </c>
      <c r="H22" s="335">
        <f t="array" ref="H22">IF($D$9=$U$1,INDEX(Профильные_системы[РРЦ Без НДС],MATCH(GOLA!C22&amp;GOLA!D22,Профильные_системы[Название]&amp;Профильные_системы[цвет],0)),IF($D$9=$U$2,INDEX(Профильные_системы[РРЦ с НДС],MATCH(GOLA!C22&amp;GOLA!D22,Профильные_системы[Название]&amp;Профильные_системы[цвет],0)),IF($D$9=$U$3,INDEX(Профильные_системы["0" НДС],MATCH(GOLA!C22&amp;GOLA!D22,Профильные_системы[Название]&amp;Профильные_системы[цвет],0)),0)))</f>
        <v>2232.2199999999998</v>
      </c>
      <c r="I22" s="335">
        <f t="shared" si="0"/>
        <v>2232.2199999999998</v>
      </c>
      <c r="J22" s="5"/>
    </row>
    <row r="23" spans="1:10" ht="30" customHeight="1" x14ac:dyDescent="0.25">
      <c r="A23" s="32"/>
      <c r="B23" s="731"/>
      <c r="C23" s="637" t="s">
        <v>2038</v>
      </c>
      <c r="D23" s="22" t="s">
        <v>7</v>
      </c>
      <c r="E23" s="638" t="str">
        <f t="array" ref="E23">INDEX(Профильные_системы[артикул],MATCH(GOLA!C23&amp;GOLA!D23,Профильные_системы[Название]&amp;Профильные_системы[цвет],0),0)</f>
        <v>GA0780.VP450.WHGPC.CJ</v>
      </c>
      <c r="F23" s="748"/>
      <c r="G23" s="620" t="s">
        <v>623</v>
      </c>
      <c r="H23" s="335">
        <f t="array" ref="H23">IF($D$9=$U$1,INDEX(Профильные_системы[РРЦ Без НДС],MATCH(GOLA!C23&amp;GOLA!D23,Профильные_системы[Название]&amp;Профильные_системы[цвет],0)),IF($D$9=$U$2,INDEX(Профильные_системы[РРЦ с НДС],MATCH(GOLA!C23&amp;GOLA!D23,Профильные_системы[Название]&amp;Профильные_системы[цвет],0)),IF($D$9=$U$3,INDEX(Профильные_системы["0" НДС],MATCH(GOLA!C23&amp;GOLA!D23,Профильные_системы[Название]&amp;Профильные_системы[цвет],0)),0)))</f>
        <v>5081.78</v>
      </c>
      <c r="I23" s="335">
        <f t="shared" si="0"/>
        <v>5081.78</v>
      </c>
      <c r="J23" s="5"/>
    </row>
    <row r="24" spans="1:10" ht="30" customHeight="1" x14ac:dyDescent="0.25">
      <c r="A24" s="32"/>
      <c r="B24" s="732"/>
      <c r="C24" s="637" t="s">
        <v>2038</v>
      </c>
      <c r="D24" s="620" t="s">
        <v>2033</v>
      </c>
      <c r="E24" s="638" t="str">
        <f t="array" ref="E24">INDEX(Профильные_системы[артикул],MATCH(GOLA!C24&amp;GOLA!D24,Профильные_системы[Название]&amp;Профильные_системы[цвет],0),0)</f>
        <v>GA0780.VP450.GLBAN.FX</v>
      </c>
      <c r="F24" s="749"/>
      <c r="G24" s="620" t="s">
        <v>623</v>
      </c>
      <c r="H24" s="335">
        <f t="array" ref="H24">IF($D$9=$U$1,INDEX(Профильные_системы[РРЦ Без НДС],MATCH(GOLA!C24&amp;GOLA!D24,Профильные_системы[Название]&amp;Профильные_системы[цвет],0)),IF($D$9=$U$2,INDEX(Профильные_системы[РРЦ с НДС],MATCH(GOLA!C24&amp;GOLA!D24,Профильные_системы[Название]&amp;Профильные_системы[цвет],0)),IF($D$9=$U$3,INDEX(Профильные_системы["0" НДС],MATCH(GOLA!C24&amp;GOLA!D24,Профильные_системы[Название]&amp;Профильные_системы[цвет],0)),0)))</f>
        <v>6658.28</v>
      </c>
      <c r="I24" s="335">
        <f t="shared" si="0"/>
        <v>6658.28</v>
      </c>
      <c r="J24" s="5"/>
    </row>
    <row r="25" spans="1:10" ht="30" customHeight="1" x14ac:dyDescent="0.25">
      <c r="A25" s="32"/>
      <c r="B25" s="732"/>
      <c r="C25" s="637" t="s">
        <v>2038</v>
      </c>
      <c r="D25" s="620" t="s">
        <v>2034</v>
      </c>
      <c r="E25" s="638" t="str">
        <f t="array" ref="E25">INDEX(Профильные_системы[артикул],MATCH(GOLA!C25&amp;GOLA!D25,Профильные_системы[Название]&amp;Профильные_системы[цвет],0),0)</f>
        <v>GA0780.VP450.SLXAN.CJ</v>
      </c>
      <c r="F25" s="749"/>
      <c r="G25" s="620" t="s">
        <v>623</v>
      </c>
      <c r="H25" s="335">
        <f t="array" ref="H25">IF($D$9=$U$1,INDEX(Профильные_системы[РРЦ Без НДС],MATCH(GOLA!C25&amp;GOLA!D25,Профильные_системы[Название]&amp;Профильные_системы[цвет],0)),IF($D$9=$U$2,INDEX(Профильные_системы[РРЦ с НДС],MATCH(GOLA!C25&amp;GOLA!D25,Профильные_системы[Название]&amp;Профильные_системы[цвет],0)),IF($D$9=$U$3,INDEX(Профильные_системы["0" НДС],MATCH(GOLA!C25&amp;GOLA!D25,Профильные_системы[Название]&amp;Профильные_системы[цвет],0)),0)))</f>
        <v>5695.64</v>
      </c>
      <c r="I25" s="335">
        <f t="shared" si="0"/>
        <v>5695.64</v>
      </c>
      <c r="J25" s="5"/>
    </row>
    <row r="26" spans="1:10" ht="30" customHeight="1" x14ac:dyDescent="0.25">
      <c r="A26" s="32"/>
      <c r="B26" s="732"/>
      <c r="C26" s="637" t="s">
        <v>2038</v>
      </c>
      <c r="D26" s="640" t="s">
        <v>2035</v>
      </c>
      <c r="E26" s="638" t="str">
        <f t="array" ref="E26">INDEX(Профильные_системы[артикул],MATCH(GOLA!C26&amp;GOLA!D26,Профильные_системы[Название]&amp;Профильные_системы[цвет],0),0)</f>
        <v>GA0780.VP450.BKBAN.CJ</v>
      </c>
      <c r="F26" s="749"/>
      <c r="G26" s="620" t="s">
        <v>623</v>
      </c>
      <c r="H26" s="335">
        <f t="array" ref="H26">IF($D$9=$U$1,INDEX(Профильные_системы[РРЦ Без НДС],MATCH(GOLA!C26&amp;GOLA!D26,Профильные_системы[Название]&amp;Профильные_системы[цвет],0)),IF($D$9=$U$2,INDEX(Профильные_системы[РРЦ с НДС],MATCH(GOLA!C26&amp;GOLA!D26,Профильные_системы[Название]&amp;Профильные_системы[цвет],0)),IF($D$9=$U$3,INDEX(Профильные_системы["0" НДС],MATCH(GOLA!C26&amp;GOLA!D26,Профильные_системы[Название]&amp;Профильные_системы[цвет],0)),0)))</f>
        <v>6006.05</v>
      </c>
      <c r="I26" s="335">
        <f t="shared" si="0"/>
        <v>6006.05</v>
      </c>
      <c r="J26" s="5"/>
    </row>
    <row r="27" spans="1:10" ht="30" hidden="1" customHeight="1" x14ac:dyDescent="0.25">
      <c r="A27" s="32"/>
      <c r="B27" s="733"/>
      <c r="C27" s="637" t="s">
        <v>2038</v>
      </c>
      <c r="D27" s="640" t="s">
        <v>2036</v>
      </c>
      <c r="E27" s="638" t="str">
        <f t="array" ref="E27">INDEX(Профильные_системы[артикул],MATCH(GOLA!C27&amp;GOLA!D27,Профильные_системы[Название]&amp;Профильные_системы[цвет],0),0)</f>
        <v>GA0780.VP450.CHBAN.CJ</v>
      </c>
      <c r="F27" s="750"/>
      <c r="G27" s="620" t="s">
        <v>623</v>
      </c>
      <c r="H27" s="335">
        <f t="array" ref="H27">IF($D$9=$U$1,INDEX(Профильные_системы[РРЦ Без НДС],MATCH(GOLA!C27&amp;GOLA!D27,Профильные_системы[Название]&amp;Профильные_системы[цвет],0)),IF($D$9=$U$2,INDEX(Профильные_системы[РРЦ с НДС],MATCH(GOLA!C27&amp;GOLA!D27,Профильные_системы[Название]&amp;Профильные_системы[цвет],0)),IF($D$9=$U$3,INDEX(Профильные_системы["0" НДС],MATCH(GOLA!C27&amp;GOLA!D27,Профильные_системы[Название]&amp;Профильные_системы[цвет],0)),0)))</f>
        <v>5871.19</v>
      </c>
      <c r="I27" s="335">
        <f t="shared" si="0"/>
        <v>5871.19</v>
      </c>
      <c r="J27" s="5"/>
    </row>
    <row r="28" spans="1:10" ht="30" customHeight="1" x14ac:dyDescent="0.25">
      <c r="A28" s="32"/>
      <c r="B28" s="731"/>
      <c r="C28" s="637" t="s">
        <v>2039</v>
      </c>
      <c r="D28" s="640" t="s">
        <v>7</v>
      </c>
      <c r="E28" s="638" t="str">
        <f t="array" ref="E28">INDEX(Профильные_системы[артикул],MATCH(GOLA!C28&amp;GOLA!D28,Профильные_системы[Название]&amp;Профильные_системы[цвет],0),0)</f>
        <v>GA0778.VP410.WHGPC.CJ</v>
      </c>
      <c r="F28" s="751"/>
      <c r="G28" s="620" t="s">
        <v>623</v>
      </c>
      <c r="H28" s="335">
        <f t="array" ref="H28">IF($D$9=$U$1,INDEX(Профильные_системы[РРЦ Без НДС],MATCH(GOLA!C28&amp;GOLA!D28,Профильные_системы[Название]&amp;Профильные_системы[цвет],0)),IF($D$9=$U$2,INDEX(Профильные_системы[РРЦ с НДС],MATCH(GOLA!C28&amp;GOLA!D28,Профильные_системы[Название]&amp;Профильные_системы[цвет],0)),IF($D$9=$U$3,INDEX(Профильные_системы["0" НДС],MATCH(GOLA!C28&amp;GOLA!D28,Профильные_системы[Название]&amp;Профильные_системы[цвет],0)),0)))</f>
        <v>2417.0700000000002</v>
      </c>
      <c r="I28" s="335">
        <f t="shared" si="0"/>
        <v>2417.0700000000002</v>
      </c>
      <c r="J28" s="5"/>
    </row>
    <row r="29" spans="1:10" ht="30" customHeight="1" x14ac:dyDescent="0.25">
      <c r="A29" s="32"/>
      <c r="B29" s="732"/>
      <c r="C29" s="637" t="s">
        <v>2039</v>
      </c>
      <c r="D29" s="620" t="s">
        <v>2033</v>
      </c>
      <c r="E29" s="638" t="str">
        <f t="array" ref="E29">INDEX(Профильные_системы[артикул],MATCH(GOLA!C29&amp;GOLA!D29,Профильные_системы[Название]&amp;Профильные_системы[цвет],0),0)</f>
        <v>GA0778.VP410.GLBAN.FX</v>
      </c>
      <c r="F29" s="752"/>
      <c r="G29" s="620" t="s">
        <v>623</v>
      </c>
      <c r="H29" s="335">
        <f t="array" ref="H29">IF($D$9=$U$1,INDEX(Профильные_системы[РРЦ Без НДС],MATCH(GOLA!C29&amp;GOLA!D29,Профильные_системы[Название]&amp;Профильные_системы[цвет],0)),IF($D$9=$U$2,INDEX(Профильные_системы[РРЦ с НДС],MATCH(GOLA!C29&amp;GOLA!D29,Профильные_системы[Название]&amp;Профильные_системы[цвет],0)),IF($D$9=$U$3,INDEX(Профильные_системы["0" НДС],MATCH(GOLA!C29&amp;GOLA!D29,Профильные_системы[Название]&amp;Профильные_системы[цвет],0)),0)))</f>
        <v>3862.19</v>
      </c>
      <c r="I29" s="335">
        <f t="shared" si="0"/>
        <v>3862.19</v>
      </c>
      <c r="J29" s="5"/>
    </row>
    <row r="30" spans="1:10" ht="30" customHeight="1" x14ac:dyDescent="0.25">
      <c r="A30" s="32"/>
      <c r="B30" s="732"/>
      <c r="C30" s="637" t="s">
        <v>2039</v>
      </c>
      <c r="D30" s="620" t="s">
        <v>2034</v>
      </c>
      <c r="E30" s="638" t="str">
        <f t="array" ref="E30">INDEX(Профильные_системы[артикул],MATCH(GOLA!C30&amp;GOLA!D30,Профильные_системы[Название]&amp;Профильные_системы[цвет],0),0)</f>
        <v>GA0778.VP410.SLXAN.CJ</v>
      </c>
      <c r="F30" s="752"/>
      <c r="G30" s="620" t="s">
        <v>623</v>
      </c>
      <c r="H30" s="335">
        <f t="array" ref="H30">IF($D$9=$U$1,INDEX(Профильные_системы[РРЦ Без НДС],MATCH(GOLA!C30&amp;GOLA!D30,Профильные_системы[Название]&amp;Профильные_системы[цвет],0)),IF($D$9=$U$2,INDEX(Профильные_системы[РРЦ с НДС],MATCH(GOLA!C30&amp;GOLA!D30,Профильные_системы[Название]&amp;Профильные_системы[цвет],0)),IF($D$9=$U$3,INDEX(Профильные_системы["0" НДС],MATCH(GOLA!C30&amp;GOLA!D30,Профильные_системы[Название]&amp;Профильные_системы[цвет],0)),0)))</f>
        <v>2708.88</v>
      </c>
      <c r="I30" s="335">
        <f t="shared" si="0"/>
        <v>2708.88</v>
      </c>
      <c r="J30" s="5"/>
    </row>
    <row r="31" spans="1:10" ht="39.75" customHeight="1" x14ac:dyDescent="0.25">
      <c r="A31" s="32"/>
      <c r="B31" s="732"/>
      <c r="C31" s="637" t="s">
        <v>2039</v>
      </c>
      <c r="D31" s="620" t="s">
        <v>2035</v>
      </c>
      <c r="E31" s="638" t="str">
        <f t="array" ref="E31">INDEX(Профильные_системы[артикул],MATCH(GOLA!C31&amp;GOLA!D31,Профильные_системы[Название]&amp;Профильные_системы[цвет],0),0)</f>
        <v>GA0778.VP410.BKBAN.CJ</v>
      </c>
      <c r="F31" s="752"/>
      <c r="G31" s="620" t="s">
        <v>623</v>
      </c>
      <c r="H31" s="335">
        <f t="array" ref="H31">IF($D$9=$U$1,INDEX(Профильные_системы[РРЦ Без НДС],MATCH(GOLA!C31&amp;GOLA!D31,Профильные_системы[Название]&amp;Профильные_системы[цвет],0)),IF($D$9=$U$2,INDEX(Профильные_системы[РРЦ с НДС],MATCH(GOLA!C31&amp;GOLA!D31,Профильные_системы[Название]&amp;Профильные_системы[цвет],0)),IF($D$9=$U$3,INDEX(Профильные_системы["0" НДС],MATCH(GOLA!C31&amp;GOLA!D31,Профильные_системы[Название]&amp;Профильные_системы[цвет],0)),0)))</f>
        <v>2842.59</v>
      </c>
      <c r="I31" s="335">
        <f t="shared" si="0"/>
        <v>2842.59</v>
      </c>
      <c r="J31" s="5"/>
    </row>
    <row r="32" spans="1:10" ht="36.75" hidden="1" customHeight="1" x14ac:dyDescent="0.25">
      <c r="A32" s="32"/>
      <c r="B32" s="733"/>
      <c r="C32" s="637" t="s">
        <v>2039</v>
      </c>
      <c r="D32" s="620" t="s">
        <v>2036</v>
      </c>
      <c r="E32" s="638" t="str">
        <f t="array" ref="E32">INDEX(Профильные_системы[артикул],MATCH(GOLA!C32&amp;GOLA!D32,Профильные_системы[Название]&amp;Профильные_системы[цвет],0),0)</f>
        <v>GA0778.VP410.CHBAN.CJ</v>
      </c>
      <c r="F32" s="753"/>
      <c r="G32" s="620" t="s">
        <v>623</v>
      </c>
      <c r="H32" s="335">
        <f t="array" ref="H32">IF($D$9=$U$1,INDEX(Профильные_системы[РРЦ Без НДС],MATCH(GOLA!C32&amp;GOLA!D32,Профильные_системы[Название]&amp;Профильные_системы[цвет],0)),IF($D$9=$U$2,INDEX(Профильные_системы[РРЦ с НДС],MATCH(GOLA!C32&amp;GOLA!D32,Профильные_системы[Название]&amp;Профильные_системы[цвет],0)),IF($D$9=$U$3,INDEX(Профильные_системы["0" НДС],MATCH(GOLA!C32&amp;GOLA!D32,Профильные_системы[Название]&amp;Профильные_системы[цвет],0)),0)))</f>
        <v>2778.65</v>
      </c>
      <c r="I32" s="335">
        <f t="shared" si="0"/>
        <v>2778.65</v>
      </c>
      <c r="J32" s="5"/>
    </row>
    <row r="33" spans="1:10" ht="30" customHeight="1" x14ac:dyDescent="0.25">
      <c r="A33" s="32"/>
      <c r="B33" s="730"/>
      <c r="C33" s="637" t="s">
        <v>2040</v>
      </c>
      <c r="D33" s="620" t="s">
        <v>7</v>
      </c>
      <c r="E33" s="638" t="str">
        <f t="array" ref="E33">INDEX(Профильные_системы[артикул],MATCH(GOLA!C33&amp;GOLA!D33,Профильные_системы[Название]&amp;Профильные_системы[цвет],0),0)</f>
        <v>GA0748.VP600.WHGPC.CJ</v>
      </c>
      <c r="F33" s="748"/>
      <c r="G33" s="620" t="s">
        <v>623</v>
      </c>
      <c r="H33" s="335">
        <f t="array" ref="H33">IF($D$9=$U$1,INDEX(Профильные_системы[РРЦ Без НДС],MATCH(GOLA!C33&amp;GOLA!D33,Профильные_системы[Название]&amp;Профильные_системы[цвет],0)),IF($D$9=$U$2,INDEX(Профильные_системы[РРЦ с НДС],MATCH(GOLA!C33&amp;GOLA!D33,Профильные_системы[Название]&amp;Профильные_системы[цвет],0)),IF($D$9=$U$3,INDEX(Профильные_системы["0" НДС],MATCH(GOLA!C33&amp;GOLA!D33,Профильные_системы[Название]&amp;Профильные_системы[цвет],0)),0)))</f>
        <v>3046.05</v>
      </c>
      <c r="I33" s="335">
        <f t="shared" si="0"/>
        <v>3046.05</v>
      </c>
      <c r="J33" s="5"/>
    </row>
    <row r="34" spans="1:10" ht="36.75" customHeight="1" x14ac:dyDescent="0.25">
      <c r="A34" s="32"/>
      <c r="B34" s="730"/>
      <c r="C34" s="637" t="s">
        <v>2041</v>
      </c>
      <c r="D34" s="620" t="s">
        <v>2033</v>
      </c>
      <c r="E34" s="638" t="str">
        <f t="array" ref="E34">INDEX(Профильные_системы[артикул],MATCH(GOLA!C34&amp;GOLA!D34,Профильные_системы[Название]&amp;Профильные_системы[цвет],0),0)</f>
        <v>GA0748.VP580.GLBAN.FX</v>
      </c>
      <c r="F34" s="749"/>
      <c r="G34" s="620" t="s">
        <v>623</v>
      </c>
      <c r="H34" s="335">
        <f t="array" ref="H34">IF($D$9=$U$1,INDEX(Профильные_системы[РРЦ Без НДС],MATCH(GOLA!C34&amp;GOLA!D34,Профильные_системы[Название]&amp;Профильные_системы[цвет],0)),IF($D$9=$U$2,INDEX(Профильные_системы[РРЦ с НДС],MATCH(GOLA!C34&amp;GOLA!D34,Профильные_системы[Название]&amp;Профильные_системы[цвет],0)),IF($D$9=$U$3,INDEX(Профильные_системы["0" НДС],MATCH(GOLA!C34&amp;GOLA!D34,Профильные_системы[Название]&amp;Профильные_системы[цвет],0)),0)))</f>
        <v>3918</v>
      </c>
      <c r="I34" s="335">
        <f t="shared" si="0"/>
        <v>3918</v>
      </c>
      <c r="J34" s="5"/>
    </row>
    <row r="35" spans="1:10" ht="36.75" customHeight="1" x14ac:dyDescent="0.25">
      <c r="A35" s="32"/>
      <c r="B35" s="730"/>
      <c r="C35" s="637" t="s">
        <v>2040</v>
      </c>
      <c r="D35" s="620" t="s">
        <v>2034</v>
      </c>
      <c r="E35" s="638" t="str">
        <f t="array" ref="E35">INDEX(Профильные_системы[артикул],MATCH(GOLA!C35&amp;GOLA!D35,Профильные_системы[Название]&amp;Профильные_системы[цвет],0),0)</f>
        <v>GA0748.VP600.SLXAN.CJ</v>
      </c>
      <c r="F35" s="749"/>
      <c r="G35" s="620" t="s">
        <v>623</v>
      </c>
      <c r="H35" s="335">
        <f t="array" ref="H35">IF($D$9=$U$1,INDEX(Профильные_системы[РРЦ Без НДС],MATCH(GOLA!C35&amp;GOLA!D35,Профильные_системы[Название]&amp;Профильные_системы[цвет],0)),IF($D$9=$U$2,INDEX(Профильные_системы[РРЦ с НДС],MATCH(GOLA!C35&amp;GOLA!D35,Профильные_системы[Название]&amp;Профильные_системы[цвет],0)),IF($D$9=$U$3,INDEX(Профильные_системы["0" НДС],MATCH(GOLA!C35&amp;GOLA!D35,Профильные_системы[Название]&amp;Профильные_системы[цвет],0)),0)))</f>
        <v>3487.84</v>
      </c>
      <c r="I35" s="335">
        <f t="shared" si="0"/>
        <v>3487.84</v>
      </c>
      <c r="J35" s="5"/>
    </row>
    <row r="36" spans="1:10" ht="36.75" customHeight="1" x14ac:dyDescent="0.25">
      <c r="A36" s="32"/>
      <c r="B36" s="730"/>
      <c r="C36" s="637" t="s">
        <v>2040</v>
      </c>
      <c r="D36" s="620" t="s">
        <v>2035</v>
      </c>
      <c r="E36" s="638" t="str">
        <f t="array" ref="E36">INDEX(Профильные_системы[артикул],MATCH(GOLA!C36&amp;GOLA!D36,Профильные_системы[Название]&amp;Профильные_системы[цвет],0),0)</f>
        <v>GA0748.VP600.BKBAN.CJ</v>
      </c>
      <c r="F36" s="750"/>
      <c r="G36" s="620" t="s">
        <v>623</v>
      </c>
      <c r="H36" s="335">
        <f t="array" ref="H36">IF($D$9=$U$1,INDEX(Профильные_системы[РРЦ Без НДС],MATCH(GOLA!C36&amp;GOLA!D36,Профильные_системы[Название]&amp;Профильные_системы[цвет],0)),IF($D$9=$U$2,INDEX(Профильные_системы[РРЦ с НДС],MATCH(GOLA!C36&amp;GOLA!D36,Профильные_системы[Название]&amp;Профильные_системы[цвет],0)),IF($D$9=$U$3,INDEX(Профильные_системы["0" НДС],MATCH(GOLA!C36&amp;GOLA!D36,Профильные_системы[Название]&amp;Профильные_системы[цвет],0)),0)))</f>
        <v>3214.63</v>
      </c>
      <c r="I36" s="335">
        <f t="shared" si="0"/>
        <v>3214.63</v>
      </c>
      <c r="J36" s="5"/>
    </row>
    <row r="37" spans="1:10" ht="36.75" customHeight="1" x14ac:dyDescent="0.25">
      <c r="A37" s="32"/>
      <c r="B37" s="730"/>
      <c r="C37" s="637" t="s">
        <v>2334</v>
      </c>
      <c r="D37" s="620" t="s">
        <v>7</v>
      </c>
      <c r="E37" s="638" t="str">
        <f t="array" ref="E37">INDEX(Профильные_системы[артикул],MATCH(GOLA!C37&amp;GOLA!D37,Профильные_системы[Название]&amp;Профильные_системы[цвет],0),0)</f>
        <v>GA0817.VP540.WHGPC.CJ</v>
      </c>
      <c r="F37" s="748"/>
      <c r="G37" s="620" t="s">
        <v>623</v>
      </c>
      <c r="H37" s="335">
        <f t="array" ref="H37">IF($D$9=$U$1,INDEX(Профильные_системы[РРЦ Без НДС],MATCH(GOLA!C37&amp;GOLA!D37,Профильные_системы[Название]&amp;Профильные_системы[цвет],0)),IF($D$9=$U$2,INDEX(Профильные_системы[РРЦ с НДС],MATCH(GOLA!C37&amp;GOLA!D37,Профильные_системы[Название]&amp;Профильные_системы[цвет],0)),IF($D$9=$U$3,INDEX(Профильные_системы["0" НДС],MATCH(GOLA!C37&amp;GOLA!D37,Профильные_системы[Название]&amp;Профильные_системы[цвет],0)),0)))</f>
        <v>2620</v>
      </c>
      <c r="I37" s="335">
        <f t="shared" ref="I37:I40" si="1">H37-H37*$I$9</f>
        <v>2620</v>
      </c>
      <c r="J37" s="5"/>
    </row>
    <row r="38" spans="1:10" ht="36.75" customHeight="1" x14ac:dyDescent="0.25">
      <c r="A38" s="32"/>
      <c r="B38" s="730"/>
      <c r="C38" s="637" t="s">
        <v>2334</v>
      </c>
      <c r="D38" s="620" t="s">
        <v>2035</v>
      </c>
      <c r="E38" s="638" t="str">
        <f t="array" ref="E38">INDEX(Профильные_системы[артикул],MATCH(GOLA!C38&amp;GOLA!D38,Профильные_системы[Название]&amp;Профильные_системы[цвет],0),0)</f>
        <v>GA0817.VP540.BKBAN.CJ</v>
      </c>
      <c r="F38" s="749"/>
      <c r="G38" s="620" t="s">
        <v>623</v>
      </c>
      <c r="H38" s="335">
        <f t="array" ref="H38">IF($D$9=$U$1,INDEX(Профильные_системы[РРЦ Без НДС],MATCH(GOLA!C38&amp;GOLA!D38,Профильные_системы[Название]&amp;Профильные_системы[цвет],0)),IF($D$9=$U$2,INDEX(Профильные_системы[РРЦ с НДС],MATCH(GOLA!C38&amp;GOLA!D38,Профильные_системы[Название]&amp;Профильные_системы[цвет],0)),IF($D$9=$U$3,INDEX(Профильные_системы["0" НДС],MATCH(GOLA!C38&amp;GOLA!D38,Профильные_системы[Название]&amp;Профильные_системы[цвет],0)),0)))</f>
        <v>2620</v>
      </c>
      <c r="I38" s="335">
        <f t="shared" si="1"/>
        <v>2620</v>
      </c>
      <c r="J38" s="5"/>
    </row>
    <row r="39" spans="1:10" ht="36.75" customHeight="1" x14ac:dyDescent="0.25">
      <c r="A39" s="32"/>
      <c r="B39" s="730"/>
      <c r="C39" s="637" t="s">
        <v>2335</v>
      </c>
      <c r="D39" s="620" t="s">
        <v>7</v>
      </c>
      <c r="E39" s="638" t="str">
        <f t="array" ref="E39">INDEX(Профильные_системы[артикул],MATCH(GOLA!C39&amp;GOLA!D39,Профильные_системы[Название]&amp;Профильные_системы[цвет],0),0)</f>
        <v>GA0818.VP540.WHGPC.CJ</v>
      </c>
      <c r="F39" s="749"/>
      <c r="G39" s="620" t="s">
        <v>623</v>
      </c>
      <c r="H39" s="335">
        <f t="array" ref="H39">IF($D$9=$U$1,INDEX(Профильные_системы[РРЦ Без НДС],MATCH(GOLA!C39&amp;GOLA!D39,Профильные_системы[Название]&amp;Профильные_системы[цвет],0)),IF($D$9=$U$2,INDEX(Профильные_системы[РРЦ с НДС],MATCH(GOLA!C39&amp;GOLA!D39,Профильные_системы[Название]&amp;Профильные_системы[цвет],0)),IF($D$9=$U$3,INDEX(Профильные_системы["0" НДС],MATCH(GOLA!C39&amp;GOLA!D39,Профильные_системы[Название]&amp;Профильные_системы[цвет],0)),0)))</f>
        <v>2620</v>
      </c>
      <c r="I39" s="335">
        <f t="shared" si="1"/>
        <v>2620</v>
      </c>
      <c r="J39" s="5"/>
    </row>
    <row r="40" spans="1:10" ht="36.75" customHeight="1" x14ac:dyDescent="0.25">
      <c r="A40" s="32"/>
      <c r="B40" s="730"/>
      <c r="C40" s="637" t="s">
        <v>2335</v>
      </c>
      <c r="D40" s="620" t="s">
        <v>2035</v>
      </c>
      <c r="E40" s="638" t="str">
        <f t="array" ref="E40">INDEX(Профильные_системы[артикул],MATCH(GOLA!C40&amp;GOLA!D40,Профильные_системы[Название]&amp;Профильные_системы[цвет],0),0)</f>
        <v>GA0818.VP540.BKBAN.CJ</v>
      </c>
      <c r="F40" s="750"/>
      <c r="G40" s="620" t="s">
        <v>623</v>
      </c>
      <c r="H40" s="335">
        <f t="array" ref="H40">IF($D$9=$U$1,INDEX(Профильные_системы[РРЦ Без НДС],MATCH(GOLA!C40&amp;GOLA!D40,Профильные_системы[Название]&amp;Профильные_системы[цвет],0)),IF($D$9=$U$2,INDEX(Профильные_системы[РРЦ с НДС],MATCH(GOLA!C40&amp;GOLA!D40,Профильные_системы[Название]&amp;Профильные_системы[цвет],0)),IF($D$9=$U$3,INDEX(Профильные_системы["0" НДС],MATCH(GOLA!C40&amp;GOLA!D40,Профильные_системы[Название]&amp;Профильные_системы[цвет],0)),0)))</f>
        <v>2620</v>
      </c>
      <c r="I40" s="335">
        <f t="shared" si="1"/>
        <v>2620</v>
      </c>
      <c r="J40" s="5"/>
    </row>
    <row r="41" spans="1:10" ht="36.75" customHeight="1" x14ac:dyDescent="0.25">
      <c r="A41" s="32"/>
      <c r="B41" s="734"/>
      <c r="C41" s="637" t="s">
        <v>1204</v>
      </c>
      <c r="D41" s="620" t="s">
        <v>18</v>
      </c>
      <c r="E41" s="638" t="str">
        <f t="array" ref="E41">INDEX(Профильные_системы[артикул],MATCH(GOLA!C41&amp;GOLA!D41,Профильные_системы[Название]&amp;Профильные_системы[цвет],0),0)</f>
        <v>DE0251.AP270.WHM00.CS</v>
      </c>
      <c r="F41" s="620" t="s">
        <v>620</v>
      </c>
      <c r="G41" s="620" t="s">
        <v>623</v>
      </c>
      <c r="H41" s="335">
        <f t="array" ref="H41">IF($D$9=$U$1,INDEX(Профильные_системы[РРЦ Без НДС],MATCH(GOLA!C41&amp;GOLA!D41,Профильные_системы[Название]&amp;Профильные_системы[цвет],0)),IF($D$9=$U$2,INDEX(Профильные_системы[РРЦ с НДС],MATCH(GOLA!C41&amp;GOLA!D41,Профильные_системы[Название]&amp;Профильные_системы[цвет],0)),IF($D$9=$U$3,INDEX(Профильные_системы["0" НДС],MATCH(GOLA!C41&amp;GOLA!D41,Профильные_системы[Название]&amp;Профильные_системы[цвет],0)),0)))</f>
        <v>793.84</v>
      </c>
      <c r="I41" s="335">
        <f t="shared" ref="I41:I42" si="2">H41-H41*$I$9</f>
        <v>793.84</v>
      </c>
      <c r="J41" s="5"/>
    </row>
    <row r="42" spans="1:10" ht="36.75" customHeight="1" x14ac:dyDescent="0.25">
      <c r="A42" s="32"/>
      <c r="B42" s="738"/>
      <c r="C42" s="637" t="s">
        <v>1204</v>
      </c>
      <c r="D42" s="620" t="s">
        <v>5</v>
      </c>
      <c r="E42" s="638" t="str">
        <f t="array" ref="E42">INDEX(Профильные_системы[артикул],MATCH(GOLA!C42&amp;GOLA!D42,Профильные_системы[Название]&amp;Профильные_системы[цвет],0),0)</f>
        <v>DE0251.AP270.BKM00.CS</v>
      </c>
      <c r="F42" s="620" t="s">
        <v>620</v>
      </c>
      <c r="G42" s="620" t="s">
        <v>623</v>
      </c>
      <c r="H42" s="335">
        <f t="array" ref="H42">IF($D$9=$U$1,INDEX(Профильные_системы[РРЦ Без НДС],MATCH(GOLA!C42&amp;GOLA!D42,Профильные_системы[Название]&amp;Профильные_системы[цвет],0)),IF($D$9=$U$2,INDEX(Профильные_системы[РРЦ с НДС],MATCH(GOLA!C42&amp;GOLA!D42,Профильные_системы[Название]&amp;Профильные_системы[цвет],0)),IF($D$9=$U$3,INDEX(Профильные_системы["0" НДС],MATCH(GOLA!C42&amp;GOLA!D42,Профильные_системы[Название]&amp;Профильные_системы[цвет],0)),0)))</f>
        <v>793.84</v>
      </c>
      <c r="I42" s="335">
        <f t="shared" si="2"/>
        <v>793.84</v>
      </c>
      <c r="J42" s="5"/>
    </row>
    <row r="43" spans="1:10" ht="23.25" x14ac:dyDescent="0.25">
      <c r="A43" s="32"/>
      <c r="B43" s="155"/>
      <c r="C43" s="179"/>
      <c r="D43" s="156" t="s">
        <v>2046</v>
      </c>
      <c r="E43" s="180"/>
      <c r="F43" s="156"/>
      <c r="G43" s="156"/>
      <c r="H43" s="156"/>
      <c r="I43" s="168"/>
      <c r="J43" s="5"/>
    </row>
    <row r="44" spans="1:10" ht="36.75" customHeight="1" x14ac:dyDescent="0.25">
      <c r="A44" s="32"/>
      <c r="B44" s="734"/>
      <c r="C44" s="637" t="s">
        <v>2042</v>
      </c>
      <c r="D44" s="620" t="s">
        <v>7</v>
      </c>
      <c r="E44" s="638" t="str">
        <f t="array" ref="E44">INDEX(Профильные_системы[артикул],MATCH(GOLA!C44&amp;GOLA!D44,Профильные_системы[Название]&amp;Профильные_системы[цвет],0),0)</f>
        <v>GA0043.VP000.WHGPC.FX</v>
      </c>
      <c r="F44" s="748"/>
      <c r="G44" s="620" t="s">
        <v>623</v>
      </c>
      <c r="H44" s="335">
        <f t="array" ref="H44">IF($D$9=$U$1,INDEX(Профильные_системы[РРЦ Без НДС],MATCH(GOLA!C44&amp;GOLA!D44,Профильные_системы[Название]&amp;Профильные_системы[цвет],0)),IF($D$9=$U$2,INDEX(Профильные_системы[РРЦ с НДС],MATCH(GOLA!C44&amp;GOLA!D44,Профильные_системы[Название]&amp;Профильные_системы[цвет],0)),IF($D$9=$U$3,INDEX(Профильные_системы["0" НДС],MATCH(GOLA!C44&amp;GOLA!D44,Профильные_системы[Название]&amp;Профильные_системы[цвет],0)),0)))</f>
        <v>643.15</v>
      </c>
      <c r="I44" s="335">
        <f t="shared" si="0"/>
        <v>643.15</v>
      </c>
      <c r="J44" s="5"/>
    </row>
    <row r="45" spans="1:10" ht="36.75" customHeight="1" x14ac:dyDescent="0.25">
      <c r="A45" s="32"/>
      <c r="B45" s="737"/>
      <c r="C45" s="637" t="s">
        <v>2042</v>
      </c>
      <c r="D45" s="620" t="s">
        <v>2033</v>
      </c>
      <c r="E45" s="638" t="str">
        <f t="array" ref="E45">INDEX(Профильные_системы[артикул],MATCH(GOLA!C45&amp;GOLA!D45,Профильные_системы[Название]&amp;Профильные_системы[цвет],0),0)</f>
        <v>GA0043.VP000.GLBAN.FX</v>
      </c>
      <c r="F45" s="749"/>
      <c r="G45" s="620" t="s">
        <v>623</v>
      </c>
      <c r="H45" s="335">
        <f t="array" ref="H45">IF($D$9=$U$1,INDEX(Профильные_системы[РРЦ Без НДС],MATCH(GOLA!C45&amp;GOLA!D45,Профильные_системы[Название]&amp;Профильные_системы[цвет],0)),IF($D$9=$U$2,INDEX(Профильные_системы[РРЦ с НДС],MATCH(GOLA!C45&amp;GOLA!D45,Профильные_системы[Название]&amp;Профильные_системы[цвет],0)),IF($D$9=$U$3,INDEX(Профильные_системы["0" НДС],MATCH(GOLA!C45&amp;GOLA!D45,Профильные_системы[Название]&amp;Профильные_системы[цвет],0)),0)))</f>
        <v>643.15</v>
      </c>
      <c r="I45" s="335">
        <f t="shared" si="0"/>
        <v>643.15</v>
      </c>
      <c r="J45" s="5"/>
    </row>
    <row r="46" spans="1:10" ht="36.75" customHeight="1" x14ac:dyDescent="0.25">
      <c r="A46" s="32"/>
      <c r="B46" s="737"/>
      <c r="C46" s="637" t="s">
        <v>2042</v>
      </c>
      <c r="D46" s="620" t="s">
        <v>2034</v>
      </c>
      <c r="E46" s="638" t="str">
        <f t="array" ref="E46">INDEX(Профильные_системы[артикул],MATCH(GOLA!C46&amp;GOLA!D46,Профильные_системы[Название]&amp;Профильные_системы[цвет],0),0)</f>
        <v>GA0043.VP000.SLXAN.FX</v>
      </c>
      <c r="F46" s="749"/>
      <c r="G46" s="620" t="s">
        <v>623</v>
      </c>
      <c r="H46" s="335">
        <f t="array" ref="H46">IF($D$9=$U$1,INDEX(Профильные_системы[РРЦ Без НДС],MATCH(GOLA!C46&amp;GOLA!D46,Профильные_системы[Название]&amp;Профильные_системы[цвет],0)),IF($D$9=$U$2,INDEX(Профильные_системы[РРЦ с НДС],MATCH(GOLA!C46&amp;GOLA!D46,Профильные_системы[Название]&amp;Профильные_системы[цвет],0)),IF($D$9=$U$3,INDEX(Профильные_системы["0" НДС],MATCH(GOLA!C46&amp;GOLA!D46,Профильные_системы[Название]&amp;Профильные_системы[цвет],0)),0)))</f>
        <v>643.15</v>
      </c>
      <c r="I46" s="335">
        <f t="shared" si="0"/>
        <v>643.15</v>
      </c>
      <c r="J46" s="5"/>
    </row>
    <row r="47" spans="1:10" ht="36.75" customHeight="1" x14ac:dyDescent="0.25">
      <c r="A47" s="32"/>
      <c r="B47" s="737"/>
      <c r="C47" s="637" t="s">
        <v>2042</v>
      </c>
      <c r="D47" s="620" t="s">
        <v>2035</v>
      </c>
      <c r="E47" s="638" t="str">
        <f t="array" ref="E47">INDEX(Профильные_системы[артикул],MATCH(GOLA!C47&amp;GOLA!D47,Профильные_системы[Название]&amp;Профильные_системы[цвет],0),0)</f>
        <v>GA0043.VP000.BKBAN.FX</v>
      </c>
      <c r="F47" s="749"/>
      <c r="G47" s="620" t="s">
        <v>623</v>
      </c>
      <c r="H47" s="335">
        <f t="array" ref="H47">IF($D$9=$U$1,INDEX(Профильные_системы[РРЦ Без НДС],MATCH(GOLA!C47&amp;GOLA!D47,Профильные_системы[Название]&amp;Профильные_системы[цвет],0)),IF($D$9=$U$2,INDEX(Профильные_системы[РРЦ с НДС],MATCH(GOLA!C47&amp;GOLA!D47,Профильные_системы[Название]&amp;Профильные_системы[цвет],0)),IF($D$9=$U$3,INDEX(Профильные_системы["0" НДС],MATCH(GOLA!C47&amp;GOLA!D47,Профильные_системы[Название]&amp;Профильные_системы[цвет],0)),0)))</f>
        <v>643.15</v>
      </c>
      <c r="I47" s="335">
        <f t="shared" si="0"/>
        <v>643.15</v>
      </c>
      <c r="J47" s="5"/>
    </row>
    <row r="48" spans="1:10" ht="30" hidden="1" customHeight="1" x14ac:dyDescent="0.25">
      <c r="A48" s="32"/>
      <c r="B48" s="738"/>
      <c r="C48" s="637" t="s">
        <v>2042</v>
      </c>
      <c r="D48" s="620" t="s">
        <v>2036</v>
      </c>
      <c r="E48" s="638" t="str">
        <f t="array" ref="E48">INDEX(Профильные_системы[артикул],MATCH(GOLA!C48&amp;GOLA!D48,Профильные_системы[Название]&amp;Профильные_системы[цвет],0),0)</f>
        <v>GA0043.VP000.CHBAN.FX</v>
      </c>
      <c r="F48" s="750"/>
      <c r="G48" s="620" t="s">
        <v>623</v>
      </c>
      <c r="H48" s="335">
        <f t="array" ref="H48">IF($D$9=$U$1,INDEX(Профильные_системы[РРЦ Без НДС],MATCH(GOLA!C48&amp;GOLA!D48,Профильные_системы[Название]&amp;Профильные_системы[цвет],0)),IF($D$9=$U$2,INDEX(Профильные_системы[РРЦ с НДС],MATCH(GOLA!C48&amp;GOLA!D48,Профильные_системы[Название]&amp;Профильные_системы[цвет],0)),IF($D$9=$U$3,INDEX(Профильные_системы["0" НДС],MATCH(GOLA!C48&amp;GOLA!D48,Профильные_системы[Название]&amp;Профильные_системы[цвет],0)),0)))</f>
        <v>643.15</v>
      </c>
      <c r="I48" s="335">
        <f t="shared" si="0"/>
        <v>643.15</v>
      </c>
      <c r="J48" s="5"/>
    </row>
    <row r="49" spans="1:10" ht="30" customHeight="1" x14ac:dyDescent="0.25">
      <c r="A49" s="32"/>
      <c r="B49" s="734"/>
      <c r="C49" s="637" t="s">
        <v>2043</v>
      </c>
      <c r="D49" s="620" t="s">
        <v>7</v>
      </c>
      <c r="E49" s="638" t="str">
        <f t="array" ref="E49">INDEX(Профильные_системы[артикул],MATCH(GOLA!C49&amp;GOLA!D49,Профильные_системы[Название]&amp;Профильные_системы[цвет],0),0)</f>
        <v>GA0033.VP000.WHGPC.FX</v>
      </c>
      <c r="F49" s="748"/>
      <c r="G49" s="620" t="s">
        <v>623</v>
      </c>
      <c r="H49" s="335">
        <f t="array" ref="H49">IF($D$9=$U$1,INDEX(Профильные_системы[РРЦ Без НДС],MATCH(GOLA!C49&amp;GOLA!D49,Профильные_системы[Название]&amp;Профильные_системы[цвет],0)),IF($D$9=$U$2,INDEX(Профильные_системы[РРЦ с НДС],MATCH(GOLA!C49&amp;GOLA!D49,Профильные_системы[Название]&amp;Профильные_системы[цвет],0)),IF($D$9=$U$3,INDEX(Профильные_системы["0" НДС],MATCH(GOLA!C49&amp;GOLA!D49,Профильные_системы[Название]&amp;Профильные_системы[цвет],0)),0)))</f>
        <v>643.15</v>
      </c>
      <c r="I49" s="335">
        <f t="shared" si="0"/>
        <v>643.15</v>
      </c>
      <c r="J49" s="5"/>
    </row>
    <row r="50" spans="1:10" ht="30" customHeight="1" x14ac:dyDescent="0.25">
      <c r="A50" s="32"/>
      <c r="B50" s="737"/>
      <c r="C50" s="637" t="s">
        <v>2043</v>
      </c>
      <c r="D50" s="620" t="s">
        <v>2033</v>
      </c>
      <c r="E50" s="638" t="str">
        <f t="array" ref="E50">INDEX(Профильные_системы[артикул],MATCH(GOLA!C50&amp;GOLA!D50,Профильные_системы[Название]&amp;Профильные_системы[цвет],0),0)</f>
        <v>GA0033.VP000.GLBAN.FX</v>
      </c>
      <c r="F50" s="749"/>
      <c r="G50" s="620" t="s">
        <v>623</v>
      </c>
      <c r="H50" s="335">
        <f t="array" ref="H50">IF($D$9=$U$1,INDEX(Профильные_системы[РРЦ Без НДС],MATCH(GOLA!C50&amp;GOLA!D50,Профильные_системы[Название]&amp;Профильные_системы[цвет],0)),IF($D$9=$U$2,INDEX(Профильные_системы[РРЦ с НДС],MATCH(GOLA!C50&amp;GOLA!D50,Профильные_системы[Название]&amp;Профильные_системы[цвет],0)),IF($D$9=$U$3,INDEX(Профильные_системы["0" НДС],MATCH(GOLA!C50&amp;GOLA!D50,Профильные_системы[Название]&amp;Профильные_системы[цвет],0)),0)))</f>
        <v>643.15</v>
      </c>
      <c r="I50" s="335">
        <f t="shared" si="0"/>
        <v>643.15</v>
      </c>
      <c r="J50" s="5"/>
    </row>
    <row r="51" spans="1:10" ht="30" customHeight="1" x14ac:dyDescent="0.25">
      <c r="A51" s="32"/>
      <c r="B51" s="737"/>
      <c r="C51" s="637" t="s">
        <v>2043</v>
      </c>
      <c r="D51" s="620" t="s">
        <v>2034</v>
      </c>
      <c r="E51" s="638" t="str">
        <f t="array" ref="E51">INDEX(Профильные_системы[артикул],MATCH(GOLA!C51&amp;GOLA!D51,Профильные_системы[Название]&amp;Профильные_системы[цвет],0),0)</f>
        <v>GA0033.VP000.SLXAN.FX</v>
      </c>
      <c r="F51" s="749"/>
      <c r="G51" s="620" t="s">
        <v>623</v>
      </c>
      <c r="H51" s="335">
        <f t="array" ref="H51">IF($D$9=$U$1,INDEX(Профильные_системы[РРЦ Без НДС],MATCH(GOLA!C51&amp;GOLA!D51,Профильные_системы[Название]&amp;Профильные_системы[цвет],0)),IF($D$9=$U$2,INDEX(Профильные_системы[РРЦ с НДС],MATCH(GOLA!C51&amp;GOLA!D51,Профильные_системы[Название]&amp;Профильные_системы[цвет],0)),IF($D$9=$U$3,INDEX(Профильные_системы["0" НДС],MATCH(GOLA!C51&amp;GOLA!D51,Профильные_системы[Название]&amp;Профильные_системы[цвет],0)),0)))</f>
        <v>643.15</v>
      </c>
      <c r="I51" s="335">
        <f t="shared" si="0"/>
        <v>643.15</v>
      </c>
      <c r="J51" s="5"/>
    </row>
    <row r="52" spans="1:10" ht="30" customHeight="1" x14ac:dyDescent="0.25">
      <c r="A52" s="32"/>
      <c r="B52" s="737"/>
      <c r="C52" s="637" t="s">
        <v>2043</v>
      </c>
      <c r="D52" s="620" t="s">
        <v>2035</v>
      </c>
      <c r="E52" s="638" t="str">
        <f t="array" ref="E52">INDEX(Профильные_системы[артикул],MATCH(GOLA!C52&amp;GOLA!D52,Профильные_системы[Название]&amp;Профильные_системы[цвет],0),0)</f>
        <v>GA0033.VP000.BKBAN.FX</v>
      </c>
      <c r="F52" s="749"/>
      <c r="G52" s="620" t="s">
        <v>623</v>
      </c>
      <c r="H52" s="335">
        <f t="array" ref="H52">IF($D$9=$U$1,INDEX(Профильные_системы[РРЦ Без НДС],MATCH(GOLA!C52&amp;GOLA!D52,Профильные_системы[Название]&amp;Профильные_системы[цвет],0)),IF($D$9=$U$2,INDEX(Профильные_системы[РРЦ с НДС],MATCH(GOLA!C52&amp;GOLA!D52,Профильные_системы[Название]&amp;Профильные_системы[цвет],0)),IF($D$9=$U$3,INDEX(Профильные_системы["0" НДС],MATCH(GOLA!C52&amp;GOLA!D52,Профильные_системы[Название]&amp;Профильные_системы[цвет],0)),0)))</f>
        <v>643.15</v>
      </c>
      <c r="I52" s="335">
        <f t="shared" si="0"/>
        <v>643.15</v>
      </c>
      <c r="J52" s="5"/>
    </row>
    <row r="53" spans="1:10" ht="30" hidden="1" customHeight="1" x14ac:dyDescent="0.25">
      <c r="A53" s="32"/>
      <c r="B53" s="738"/>
      <c r="C53" s="637" t="s">
        <v>2043</v>
      </c>
      <c r="D53" s="620" t="s">
        <v>2036</v>
      </c>
      <c r="E53" s="638" t="str">
        <f t="array" ref="E53">INDEX(Профильные_системы[артикул],MATCH(GOLA!C53&amp;GOLA!D53,Профильные_системы[Название]&amp;Профильные_системы[цвет],0),0)</f>
        <v>GA0033.VP000.CHBAN.FX</v>
      </c>
      <c r="F53" s="750"/>
      <c r="G53" s="620" t="s">
        <v>623</v>
      </c>
      <c r="H53" s="335">
        <f t="array" ref="H53">IF($D$9=$U$1,INDEX(Профильные_системы[РРЦ Без НДС],MATCH(GOLA!C53&amp;GOLA!D53,Профильные_системы[Название]&amp;Профильные_системы[цвет],0)),IF($D$9=$U$2,INDEX(Профильные_системы[РРЦ с НДС],MATCH(GOLA!C53&amp;GOLA!D53,Профильные_системы[Название]&amp;Профильные_системы[цвет],0)),IF($D$9=$U$3,INDEX(Профильные_системы["0" НДС],MATCH(GOLA!C53&amp;GOLA!D53,Профильные_системы[Название]&amp;Профильные_системы[цвет],0)),0)))</f>
        <v>643.15</v>
      </c>
      <c r="I53" s="335">
        <f t="shared" si="0"/>
        <v>643.15</v>
      </c>
      <c r="J53" s="5"/>
    </row>
    <row r="54" spans="1:10" ht="37.5" customHeight="1" x14ac:dyDescent="0.25">
      <c r="A54" s="32"/>
      <c r="B54" s="734"/>
      <c r="C54" s="637" t="s">
        <v>2044</v>
      </c>
      <c r="D54" s="620" t="s">
        <v>7</v>
      </c>
      <c r="E54" s="638" t="str">
        <f t="array" ref="E54">INDEX(Профильные_системы[артикул],MATCH(GOLA!C54&amp;GOLA!D54,Профильные_системы[Название]&amp;Профильные_системы[цвет],0),0)</f>
        <v>GA0042.VP000.WHGPC.FX</v>
      </c>
      <c r="F54" s="748"/>
      <c r="G54" s="620" t="s">
        <v>623</v>
      </c>
      <c r="H54" s="335">
        <f t="array" ref="H54">IF($D$9=$U$1,INDEX(Профильные_системы[РРЦ Без НДС],MATCH(GOLA!C54&amp;GOLA!D54,Профильные_системы[Название]&amp;Профильные_системы[цвет],0)),IF($D$9=$U$2,INDEX(Профильные_системы[РРЦ с НДС],MATCH(GOLA!C54&amp;GOLA!D54,Профильные_системы[Название]&amp;Профильные_системы[цвет],0)),IF($D$9=$U$3,INDEX(Профильные_системы["0" НДС],MATCH(GOLA!C54&amp;GOLA!D54,Профильные_системы[Название]&amp;Профильные_системы[цвет],0)),0)))</f>
        <v>934.07</v>
      </c>
      <c r="I54" s="335">
        <f t="shared" si="0"/>
        <v>934.07</v>
      </c>
      <c r="J54" s="5"/>
    </row>
    <row r="55" spans="1:10" ht="30" customHeight="1" x14ac:dyDescent="0.25">
      <c r="A55" s="32"/>
      <c r="B55" s="737"/>
      <c r="C55" s="637" t="s">
        <v>2044</v>
      </c>
      <c r="D55" s="620" t="s">
        <v>2033</v>
      </c>
      <c r="E55" s="638" t="str">
        <f t="array" ref="E55">INDEX(Профильные_системы[артикул],MATCH(GOLA!C55&amp;GOLA!D55,Профильные_системы[Название]&amp;Профильные_системы[цвет],0),0)</f>
        <v>GA0042.VP000.GLBAN.FX</v>
      </c>
      <c r="F55" s="749"/>
      <c r="G55" s="620" t="s">
        <v>623</v>
      </c>
      <c r="H55" s="335">
        <f t="array" ref="H55">IF($D$9=$U$1,INDEX(Профильные_системы[РРЦ Без НДС],MATCH(GOLA!C55&amp;GOLA!D55,Профильные_системы[Название]&amp;Профильные_системы[цвет],0)),IF($D$9=$U$2,INDEX(Профильные_системы[РРЦ с НДС],MATCH(GOLA!C55&amp;GOLA!D55,Профильные_системы[Название]&amp;Профильные_системы[цвет],0)),IF($D$9=$U$3,INDEX(Профильные_системы["0" НДС],MATCH(GOLA!C55&amp;GOLA!D55,Профильные_системы[Название]&amp;Профильные_системы[цвет],0)),0)))</f>
        <v>934.07</v>
      </c>
      <c r="I55" s="335">
        <f t="shared" si="0"/>
        <v>934.07</v>
      </c>
      <c r="J55" s="5"/>
    </row>
    <row r="56" spans="1:10" ht="30" customHeight="1" x14ac:dyDescent="0.25">
      <c r="A56" s="32"/>
      <c r="B56" s="737"/>
      <c r="C56" s="637" t="s">
        <v>2044</v>
      </c>
      <c r="D56" s="620" t="s">
        <v>2034</v>
      </c>
      <c r="E56" s="638" t="str">
        <f t="array" ref="E56">INDEX(Профильные_системы[артикул],MATCH(GOLA!C56&amp;GOLA!D56,Профильные_системы[Название]&amp;Профильные_системы[цвет],0),0)</f>
        <v>GA0042.VP000.SLXAN.FX</v>
      </c>
      <c r="F56" s="749"/>
      <c r="G56" s="620" t="s">
        <v>623</v>
      </c>
      <c r="H56" s="335">
        <f t="array" ref="H56">IF($D$9=$U$1,INDEX(Профильные_системы[РРЦ Без НДС],MATCH(GOLA!C56&amp;GOLA!D56,Профильные_системы[Название]&amp;Профильные_системы[цвет],0)),IF($D$9=$U$2,INDEX(Профильные_системы[РРЦ с НДС],MATCH(GOLA!C56&amp;GOLA!D56,Профильные_системы[Название]&amp;Профильные_системы[цвет],0)),IF($D$9=$U$3,INDEX(Профильные_системы["0" НДС],MATCH(GOLA!C56&amp;GOLA!D56,Профильные_системы[Название]&amp;Профильные_системы[цвет],0)),0)))</f>
        <v>934.07</v>
      </c>
      <c r="I56" s="335">
        <f t="shared" si="0"/>
        <v>934.07</v>
      </c>
      <c r="J56" s="5"/>
    </row>
    <row r="57" spans="1:10" ht="30" customHeight="1" x14ac:dyDescent="0.25">
      <c r="A57" s="32"/>
      <c r="B57" s="737"/>
      <c r="C57" s="637" t="s">
        <v>2044</v>
      </c>
      <c r="D57" s="620" t="s">
        <v>2035</v>
      </c>
      <c r="E57" s="638" t="str">
        <f t="array" ref="E57">INDEX(Профильные_системы[артикул],MATCH(GOLA!C57&amp;GOLA!D57,Профильные_системы[Название]&amp;Профильные_системы[цвет],0),0)</f>
        <v>GA0042.VP000.BKBAN.FX</v>
      </c>
      <c r="F57" s="749"/>
      <c r="G57" s="620" t="s">
        <v>623</v>
      </c>
      <c r="H57" s="335">
        <f t="array" ref="H57">IF($D$9=$U$1,INDEX(Профильные_системы[РРЦ Без НДС],MATCH(GOLA!C57&amp;GOLA!D57,Профильные_системы[Название]&amp;Профильные_системы[цвет],0)),IF($D$9=$U$2,INDEX(Профильные_системы[РРЦ с НДС],MATCH(GOLA!C57&amp;GOLA!D57,Профильные_системы[Название]&amp;Профильные_системы[цвет],0)),IF($D$9=$U$3,INDEX(Профильные_системы["0" НДС],MATCH(GOLA!C57&amp;GOLA!D57,Профильные_системы[Название]&amp;Профильные_системы[цвет],0)),0)))</f>
        <v>934.07</v>
      </c>
      <c r="I57" s="335">
        <f t="shared" si="0"/>
        <v>934.07</v>
      </c>
      <c r="J57" s="5"/>
    </row>
    <row r="58" spans="1:10" ht="30" hidden="1" customHeight="1" x14ac:dyDescent="0.25">
      <c r="A58" s="32"/>
      <c r="B58" s="738"/>
      <c r="C58" s="637" t="s">
        <v>2044</v>
      </c>
      <c r="D58" s="620" t="s">
        <v>2036</v>
      </c>
      <c r="E58" s="638" t="str">
        <f t="array" ref="E58">INDEX(Профильные_системы[артикул],MATCH(GOLA!C58&amp;GOLA!D58,Профильные_системы[Название]&amp;Профильные_системы[цвет],0),0)</f>
        <v>GA0042.VP000.CHBAN.FX</v>
      </c>
      <c r="F58" s="750"/>
      <c r="G58" s="620" t="s">
        <v>623</v>
      </c>
      <c r="H58" s="335">
        <f t="array" ref="H58">IF($D$9=$U$1,INDEX(Профильные_системы[РРЦ Без НДС],MATCH(GOLA!C58&amp;GOLA!D58,Профильные_системы[Название]&amp;Профильные_системы[цвет],0)),IF($D$9=$U$2,INDEX(Профильные_системы[РРЦ с НДС],MATCH(GOLA!C58&amp;GOLA!D58,Профильные_системы[Название]&amp;Профильные_системы[цвет],0)),IF($D$9=$U$3,INDEX(Профильные_системы["0" НДС],MATCH(GOLA!C58&amp;GOLA!D58,Профильные_системы[Название]&amp;Профильные_системы[цвет],0)),0)))</f>
        <v>934.07</v>
      </c>
      <c r="I58" s="335">
        <f t="shared" si="0"/>
        <v>934.07</v>
      </c>
      <c r="J58" s="5"/>
    </row>
    <row r="59" spans="1:10" ht="30" customHeight="1" x14ac:dyDescent="0.25">
      <c r="A59" s="32"/>
      <c r="B59" s="734"/>
      <c r="C59" s="637" t="s">
        <v>2045</v>
      </c>
      <c r="D59" s="620" t="s">
        <v>7</v>
      </c>
      <c r="E59" s="638" t="str">
        <f t="array" ref="E59">INDEX(Профильные_системы[артикул],MATCH(GOLA!C59&amp;GOLA!D59,Профильные_системы[Название]&amp;Профильные_системы[цвет],0),0)</f>
        <v>GA0032.VP000.WHGPC.FX</v>
      </c>
      <c r="F59" s="748"/>
      <c r="G59" s="620" t="s">
        <v>623</v>
      </c>
      <c r="H59" s="335">
        <f t="array" ref="H59">IF($D$9=$U$1,INDEX(Профильные_системы[РРЦ Без НДС],MATCH(GOLA!C59&amp;GOLA!D59,Профильные_системы[Название]&amp;Профильные_системы[цвет],0)),IF($D$9=$U$2,INDEX(Профильные_системы[РРЦ с НДС],MATCH(GOLA!C59&amp;GOLA!D59,Профильные_системы[Название]&amp;Профильные_системы[цвет],0)),IF($D$9=$U$3,INDEX(Профильные_системы["0" НДС],MATCH(GOLA!C59&amp;GOLA!D59,Профильные_системы[Название]&amp;Профильные_системы[цвет],0)),0)))</f>
        <v>959.3</v>
      </c>
      <c r="I59" s="335">
        <f t="shared" si="0"/>
        <v>959.3</v>
      </c>
      <c r="J59" s="5"/>
    </row>
    <row r="60" spans="1:10" ht="30" customHeight="1" x14ac:dyDescent="0.25">
      <c r="A60" s="32"/>
      <c r="B60" s="737"/>
      <c r="C60" s="637" t="s">
        <v>2045</v>
      </c>
      <c r="D60" s="620" t="s">
        <v>2033</v>
      </c>
      <c r="E60" s="638" t="str">
        <f t="array" ref="E60">INDEX(Профильные_системы[артикул],MATCH(GOLA!C60&amp;GOLA!D60,Профильные_системы[Название]&amp;Профильные_системы[цвет],0),0)</f>
        <v>GA0032.VP000.GLBAN.FX</v>
      </c>
      <c r="F60" s="749"/>
      <c r="G60" s="620" t="s">
        <v>623</v>
      </c>
      <c r="H60" s="335">
        <f t="array" ref="H60">IF($D$9=$U$1,INDEX(Профильные_системы[РРЦ Без НДС],MATCH(GOLA!C60&amp;GOLA!D60,Профильные_системы[Название]&amp;Профильные_системы[цвет],0)),IF($D$9=$U$2,INDEX(Профильные_системы[РРЦ с НДС],MATCH(GOLA!C60&amp;GOLA!D60,Профильные_системы[Название]&amp;Профильные_системы[цвет],0)),IF($D$9=$U$3,INDEX(Профильные_системы["0" НДС],MATCH(GOLA!C60&amp;GOLA!D60,Профильные_системы[Название]&amp;Профильные_системы[цвет],0)),0)))</f>
        <v>959.3</v>
      </c>
      <c r="I60" s="335">
        <f t="shared" si="0"/>
        <v>959.3</v>
      </c>
      <c r="J60" s="5"/>
    </row>
    <row r="61" spans="1:10" ht="30" customHeight="1" x14ac:dyDescent="0.25">
      <c r="A61" s="32"/>
      <c r="B61" s="737"/>
      <c r="C61" s="637" t="s">
        <v>2045</v>
      </c>
      <c r="D61" s="620" t="s">
        <v>2034</v>
      </c>
      <c r="E61" s="638" t="str">
        <f t="array" ref="E61">INDEX(Профильные_системы[артикул],MATCH(GOLA!C61&amp;GOLA!D61,Профильные_системы[Название]&amp;Профильные_системы[цвет],0),0)</f>
        <v>GA0032.VP000.SLXAN.FX</v>
      </c>
      <c r="F61" s="749"/>
      <c r="G61" s="620" t="s">
        <v>623</v>
      </c>
      <c r="H61" s="335">
        <f t="array" ref="H61">IF($D$9=$U$1,INDEX(Профильные_системы[РРЦ Без НДС],MATCH(GOLA!C61&amp;GOLA!D61,Профильные_системы[Название]&amp;Профильные_системы[цвет],0)),IF($D$9=$U$2,INDEX(Профильные_системы[РРЦ с НДС],MATCH(GOLA!C61&amp;GOLA!D61,Профильные_системы[Название]&amp;Профильные_системы[цвет],0)),IF($D$9=$U$3,INDEX(Профильные_системы["0" НДС],MATCH(GOLA!C61&amp;GOLA!D61,Профильные_системы[Название]&amp;Профильные_системы[цвет],0)),0)))</f>
        <v>959.3</v>
      </c>
      <c r="I61" s="335">
        <f t="shared" si="0"/>
        <v>959.3</v>
      </c>
      <c r="J61" s="5"/>
    </row>
    <row r="62" spans="1:10" ht="30" customHeight="1" x14ac:dyDescent="0.25">
      <c r="A62" s="32"/>
      <c r="B62" s="737"/>
      <c r="C62" s="637" t="s">
        <v>2045</v>
      </c>
      <c r="D62" s="22" t="s">
        <v>2035</v>
      </c>
      <c r="E62" s="638" t="str">
        <f t="array" ref="E62">INDEX(Профильные_системы[артикул],MATCH(GOLA!C62&amp;GOLA!D62,Профильные_системы[Название]&amp;Профильные_системы[цвет],0),0)</f>
        <v>GA0032.VP000.BKBAN.FX</v>
      </c>
      <c r="F62" s="749"/>
      <c r="G62" s="620" t="s">
        <v>623</v>
      </c>
      <c r="H62" s="335">
        <f t="array" ref="H62">IF($D$9=$U$1,INDEX(Профильные_системы[РРЦ Без НДС],MATCH(GOLA!C62&amp;GOLA!D62,Профильные_системы[Название]&amp;Профильные_системы[цвет],0)),IF($D$9=$U$2,INDEX(Профильные_системы[РРЦ с НДС],MATCH(GOLA!C62&amp;GOLA!D62,Профильные_системы[Название]&amp;Профильные_системы[цвет],0)),IF($D$9=$U$3,INDEX(Профильные_системы["0" НДС],MATCH(GOLA!C62&amp;GOLA!D62,Профильные_системы[Название]&amp;Профильные_системы[цвет],0)),0)))</f>
        <v>959.3</v>
      </c>
      <c r="I62" s="335">
        <f t="shared" si="0"/>
        <v>959.3</v>
      </c>
      <c r="J62" s="5"/>
    </row>
    <row r="63" spans="1:10" ht="30" hidden="1" customHeight="1" x14ac:dyDescent="0.25">
      <c r="A63" s="32"/>
      <c r="B63" s="738"/>
      <c r="C63" s="637" t="s">
        <v>2045</v>
      </c>
      <c r="D63" s="620" t="s">
        <v>2036</v>
      </c>
      <c r="E63" s="638" t="str">
        <f t="array" ref="E63">INDEX(Профильные_системы[артикул],MATCH(GOLA!C63&amp;GOLA!D63,Профильные_системы[Название]&amp;Профильные_системы[цвет],0),0)</f>
        <v>GA0032.VP000.CHBAN.FX</v>
      </c>
      <c r="F63" s="750"/>
      <c r="G63" s="620" t="s">
        <v>623</v>
      </c>
      <c r="H63" s="335">
        <f t="array" ref="H63">IF($D$9=$U$1,INDEX(Профильные_системы[РРЦ Без НДС],MATCH(GOLA!C63&amp;GOLA!D63,Профильные_системы[Название]&amp;Профильные_системы[цвет],0)),IF($D$9=$U$2,INDEX(Профильные_системы[РРЦ с НДС],MATCH(GOLA!C63&amp;GOLA!D63,Профильные_системы[Название]&amp;Профильные_системы[цвет],0)),IF($D$9=$U$3,INDEX(Профильные_системы["0" НДС],MATCH(GOLA!C63&amp;GOLA!D63,Профильные_системы[Название]&amp;Профильные_системы[цвет],0)),0)))</f>
        <v>959.3</v>
      </c>
      <c r="I63" s="335">
        <f t="shared" si="0"/>
        <v>959.3</v>
      </c>
      <c r="J63" s="5"/>
    </row>
    <row r="64" spans="1:10" ht="50.1" customHeight="1" x14ac:dyDescent="0.25">
      <c r="A64" s="32"/>
      <c r="B64" s="380"/>
      <c r="C64" s="637" t="s">
        <v>2052</v>
      </c>
      <c r="D64" s="620"/>
      <c r="E64" s="638" t="str">
        <f t="array" ref="E64">INDEX(Профильные_системы[артикул],MATCH(GOLA!C64&amp;GOLA!D64,Профильные_системы[Название]&amp;Профильные_системы[цвет],0),0)</f>
        <v>GA0002.VR000.ZN0EP.FX</v>
      </c>
      <c r="F64" s="520"/>
      <c r="G64" s="620" t="s">
        <v>623</v>
      </c>
      <c r="H64" s="335">
        <f t="array" ref="H64">IF($D$9=$U$1,INDEX(Профильные_системы[РРЦ Без НДС],MATCH(GOLA!C64&amp;GOLA!D64,Профильные_системы[Название]&amp;Профильные_системы[цвет],0)),IF($D$9=$U$2,INDEX(Профильные_системы[РРЦ с НДС],MATCH(GOLA!C64&amp;GOLA!D64,Профильные_системы[Название]&amp;Профильные_системы[цвет],0)),IF($D$9=$U$3,INDEX(Профильные_системы["0" НДС],MATCH(GOLA!C64&amp;GOLA!D64,Профильные_системы[Название]&amp;Профильные_системы[цвет],0)),0)))</f>
        <v>101.85</v>
      </c>
      <c r="I64" s="335">
        <f t="shared" si="0"/>
        <v>101.85</v>
      </c>
      <c r="J64" s="5"/>
    </row>
    <row r="65" spans="1:10" ht="30" customHeight="1" x14ac:dyDescent="0.25">
      <c r="A65" s="32"/>
      <c r="B65" s="734"/>
      <c r="C65" s="637" t="s">
        <v>2047</v>
      </c>
      <c r="D65" s="620" t="s">
        <v>7</v>
      </c>
      <c r="E65" s="638" t="str">
        <f t="array" ref="E65">INDEX(Профильные_системы[артикул],MATCH(GOLA!C65&amp;GOLA!D65,Профильные_системы[Название]&amp;Профильные_системы[цвет],0),0)</f>
        <v>GA0041.VS000.WHGPC.FX</v>
      </c>
      <c r="F65" s="748"/>
      <c r="G65" s="620" t="s">
        <v>1773</v>
      </c>
      <c r="H65" s="335">
        <f t="array" ref="H65">IF($D$9=$U$1,INDEX(Профильные_системы[РРЦ Без НДС],MATCH(GOLA!C65&amp;GOLA!D65,Профильные_системы[Название]&amp;Профильные_системы[цвет],0)),IF($D$9=$U$2,INDEX(Профильные_системы[РРЦ с НДС],MATCH(GOLA!C65&amp;GOLA!D65,Профильные_системы[Название]&amp;Профильные_системы[цвет],0)),IF($D$9=$U$3,INDEX(Профильные_системы["0" НДС],MATCH(GOLA!C65&amp;GOLA!D65,Профильные_системы[Название]&amp;Профильные_системы[цвет],0)),0)))</f>
        <v>667.19</v>
      </c>
      <c r="I65" s="335">
        <f t="shared" si="0"/>
        <v>667.19</v>
      </c>
      <c r="J65" s="5"/>
    </row>
    <row r="66" spans="1:10" ht="30" customHeight="1" x14ac:dyDescent="0.25">
      <c r="A66" s="32"/>
      <c r="B66" s="737"/>
      <c r="C66" s="637" t="s">
        <v>2047</v>
      </c>
      <c r="D66" s="620" t="s">
        <v>2033</v>
      </c>
      <c r="E66" s="638" t="str">
        <f t="array" ref="E66">INDEX(Профильные_системы[артикул],MATCH(GOLA!C66&amp;GOLA!D66,Профильные_системы[Название]&amp;Профильные_системы[цвет],0),0)</f>
        <v>GA0041.VS000.GLBAN.FX</v>
      </c>
      <c r="F66" s="749"/>
      <c r="G66" s="620" t="s">
        <v>1773</v>
      </c>
      <c r="H66" s="335">
        <f t="array" ref="H66">IF($D$9=$U$1,INDEX(Профильные_системы[РРЦ Без НДС],MATCH(GOLA!C66&amp;GOLA!D66,Профильные_системы[Название]&amp;Профильные_системы[цвет],0)),IF($D$9=$U$2,INDEX(Профильные_системы[РРЦ с НДС],MATCH(GOLA!C66&amp;GOLA!D66,Профильные_системы[Название]&amp;Профильные_системы[цвет],0)),IF($D$9=$U$3,INDEX(Профильные_системы["0" НДС],MATCH(GOLA!C66&amp;GOLA!D66,Профильные_системы[Название]&amp;Профильные_системы[цвет],0)),0)))</f>
        <v>667.19</v>
      </c>
      <c r="I66" s="335">
        <f t="shared" si="0"/>
        <v>667.19</v>
      </c>
      <c r="J66" s="5"/>
    </row>
    <row r="67" spans="1:10" ht="30" customHeight="1" x14ac:dyDescent="0.25">
      <c r="A67" s="32"/>
      <c r="B67" s="737"/>
      <c r="C67" s="637" t="s">
        <v>2047</v>
      </c>
      <c r="D67" s="620" t="s">
        <v>2034</v>
      </c>
      <c r="E67" s="638" t="str">
        <f t="array" ref="E67">INDEX(Профильные_системы[артикул],MATCH(GOLA!C67&amp;GOLA!D67,Профильные_системы[Название]&amp;Профильные_системы[цвет],0),0)</f>
        <v>GA0041.VS000.SLXAN.FX</v>
      </c>
      <c r="F67" s="749"/>
      <c r="G67" s="620" t="s">
        <v>1773</v>
      </c>
      <c r="H67" s="335">
        <f t="array" ref="H67">IF($D$9=$U$1,INDEX(Профильные_системы[РРЦ Без НДС],MATCH(GOLA!C67&amp;GOLA!D67,Профильные_системы[Название]&amp;Профильные_системы[цвет],0)),IF($D$9=$U$2,INDEX(Профильные_системы[РРЦ с НДС],MATCH(GOLA!C67&amp;GOLA!D67,Профильные_системы[Название]&amp;Профильные_системы[цвет],0)),IF($D$9=$U$3,INDEX(Профильные_системы["0" НДС],MATCH(GOLA!C67&amp;GOLA!D67,Профильные_системы[Название]&amp;Профильные_системы[цвет],0)),0)))</f>
        <v>667.19</v>
      </c>
      <c r="I67" s="335">
        <f t="shared" si="0"/>
        <v>667.19</v>
      </c>
      <c r="J67" s="5"/>
    </row>
    <row r="68" spans="1:10" ht="30" customHeight="1" x14ac:dyDescent="0.25">
      <c r="A68" s="32"/>
      <c r="B68" s="737"/>
      <c r="C68" s="637" t="s">
        <v>2047</v>
      </c>
      <c r="D68" s="620" t="s">
        <v>2035</v>
      </c>
      <c r="E68" s="638" t="str">
        <f t="array" ref="E68">INDEX(Профильные_системы[артикул],MATCH(GOLA!C68&amp;GOLA!D68,Профильные_системы[Название]&amp;Профильные_системы[цвет],0),0)</f>
        <v>GA0041.VS000.BKBAN.FX</v>
      </c>
      <c r="F68" s="749"/>
      <c r="G68" s="620" t="s">
        <v>1773</v>
      </c>
      <c r="H68" s="335">
        <f t="array" ref="H68">IF($D$9=$U$1,INDEX(Профильные_системы[РРЦ Без НДС],MATCH(GOLA!C68&amp;GOLA!D68,Профильные_системы[Название]&amp;Профильные_системы[цвет],0)),IF($D$9=$U$2,INDEX(Профильные_системы[РРЦ с НДС],MATCH(GOLA!C68&amp;GOLA!D68,Профильные_системы[Название]&amp;Профильные_системы[цвет],0)),IF($D$9=$U$3,INDEX(Профильные_системы["0" НДС],MATCH(GOLA!C68&amp;GOLA!D68,Профильные_системы[Название]&amp;Профильные_системы[цвет],0)),0)))</f>
        <v>667.19</v>
      </c>
      <c r="I68" s="335">
        <f t="shared" si="0"/>
        <v>667.19</v>
      </c>
      <c r="J68" s="5"/>
    </row>
    <row r="69" spans="1:10" ht="30" hidden="1" customHeight="1" x14ac:dyDescent="0.25">
      <c r="A69" s="32"/>
      <c r="B69" s="738"/>
      <c r="C69" s="637" t="s">
        <v>2047</v>
      </c>
      <c r="D69" s="620" t="s">
        <v>2036</v>
      </c>
      <c r="E69" s="638" t="str">
        <f t="array" ref="E69">INDEX(Профильные_системы[артикул],MATCH(GOLA!C69&amp;GOLA!D69,Профильные_системы[Название]&amp;Профильные_системы[цвет],0),0)</f>
        <v>GA0041.VS000.CHBAN.FX</v>
      </c>
      <c r="F69" s="750"/>
      <c r="G69" s="620" t="s">
        <v>1773</v>
      </c>
      <c r="H69" s="335">
        <f t="array" ref="H69">IF($D$9=$U$1,INDEX(Профильные_системы[РРЦ Без НДС],MATCH(GOLA!C69&amp;GOLA!D69,Профильные_системы[Название]&amp;Профильные_системы[цвет],0)),IF($D$9=$U$2,INDEX(Профильные_системы[РРЦ с НДС],MATCH(GOLA!C69&amp;GOLA!D69,Профильные_системы[Название]&amp;Профильные_системы[цвет],0)),IF($D$9=$U$3,INDEX(Профильные_системы["0" НДС],MATCH(GOLA!C69&amp;GOLA!D69,Профильные_системы[Название]&amp;Профильные_системы[цвет],0)),0)))</f>
        <v>667.19</v>
      </c>
      <c r="I69" s="335">
        <f t="shared" si="0"/>
        <v>667.19</v>
      </c>
      <c r="J69" s="5"/>
    </row>
    <row r="70" spans="1:10" ht="30" customHeight="1" x14ac:dyDescent="0.25">
      <c r="A70" s="32"/>
      <c r="B70" s="734"/>
      <c r="C70" s="637" t="s">
        <v>2048</v>
      </c>
      <c r="D70" s="620" t="s">
        <v>7</v>
      </c>
      <c r="E70" s="638" t="str">
        <f t="array" ref="E70">INDEX(Профильные_системы[артикул],MATCH(GOLA!C70&amp;GOLA!D70,Профильные_системы[Название]&amp;Профильные_системы[цвет],0),0)</f>
        <v>GA0031.VS000.WHGPC.FX</v>
      </c>
      <c r="F70" s="748"/>
      <c r="G70" s="620" t="s">
        <v>1773</v>
      </c>
      <c r="H70" s="335">
        <f t="array" ref="H70">IF($D$9=$U$1,INDEX(Профильные_системы[РРЦ Без НДС],MATCH(GOLA!C70&amp;GOLA!D70,Профильные_системы[Название]&amp;Профильные_системы[цвет],0)),IF($D$9=$U$2,INDEX(Профильные_системы[РРЦ с НДС],MATCH(GOLA!C70&amp;GOLA!D70,Профильные_системы[Название]&amp;Профильные_системы[цвет],0)),IF($D$9=$U$3,INDEX(Профильные_системы["0" НДС],MATCH(GOLA!C70&amp;GOLA!D70,Профильные_системы[Название]&amp;Профильные_системы[цвет],0)),0)))</f>
        <v>667.19</v>
      </c>
      <c r="I70" s="335">
        <f t="shared" si="0"/>
        <v>667.19</v>
      </c>
      <c r="J70" s="5"/>
    </row>
    <row r="71" spans="1:10" ht="30" customHeight="1" x14ac:dyDescent="0.25">
      <c r="A71" s="32"/>
      <c r="B71" s="737"/>
      <c r="C71" s="637" t="s">
        <v>2048</v>
      </c>
      <c r="D71" s="620" t="s">
        <v>2033</v>
      </c>
      <c r="E71" s="638" t="str">
        <f t="array" ref="E71">INDEX(Профильные_системы[артикул],MATCH(GOLA!C71&amp;GOLA!D71,Профильные_системы[Название]&amp;Профильные_системы[цвет],0),0)</f>
        <v>GA0031.VS000.GLBAN.FX</v>
      </c>
      <c r="F71" s="749"/>
      <c r="G71" s="620" t="s">
        <v>1773</v>
      </c>
      <c r="H71" s="335">
        <f t="array" ref="H71">IF($D$9=$U$1,INDEX(Профильные_системы[РРЦ Без НДС],MATCH(GOLA!C71&amp;GOLA!D71,Профильные_системы[Название]&amp;Профильные_системы[цвет],0)),IF($D$9=$U$2,INDEX(Профильные_системы[РРЦ с НДС],MATCH(GOLA!C71&amp;GOLA!D71,Профильные_системы[Название]&amp;Профильные_системы[цвет],0)),IF($D$9=$U$3,INDEX(Профильные_системы["0" НДС],MATCH(GOLA!C71&amp;GOLA!D71,Профильные_системы[Название]&amp;Профильные_системы[цвет],0)),0)))</f>
        <v>667.19</v>
      </c>
      <c r="I71" s="335">
        <f t="shared" si="0"/>
        <v>667.19</v>
      </c>
      <c r="J71" s="5"/>
    </row>
    <row r="72" spans="1:10" ht="30" customHeight="1" x14ac:dyDescent="0.25">
      <c r="A72" s="32"/>
      <c r="B72" s="737"/>
      <c r="C72" s="637" t="s">
        <v>2048</v>
      </c>
      <c r="D72" s="620" t="s">
        <v>2034</v>
      </c>
      <c r="E72" s="638" t="str">
        <f t="array" ref="E72">INDEX(Профильные_системы[артикул],MATCH(GOLA!C72&amp;GOLA!D72,Профильные_системы[Название]&amp;Профильные_системы[цвет],0),0)</f>
        <v>GA0031.VS000.SLXAN.FX</v>
      </c>
      <c r="F72" s="749"/>
      <c r="G72" s="620" t="s">
        <v>1773</v>
      </c>
      <c r="H72" s="335">
        <f t="array" ref="H72">IF($D$9=$U$1,INDEX(Профильные_системы[РРЦ Без НДС],MATCH(GOLA!C72&amp;GOLA!D72,Профильные_системы[Название]&amp;Профильные_системы[цвет],0)),IF($D$9=$U$2,INDEX(Профильные_системы[РРЦ с НДС],MATCH(GOLA!C72&amp;GOLA!D72,Профильные_системы[Название]&amp;Профильные_системы[цвет],0)),IF($D$9=$U$3,INDEX(Профильные_системы["0" НДС],MATCH(GOLA!C72&amp;GOLA!D72,Профильные_системы[Название]&amp;Профильные_системы[цвет],0)),0)))</f>
        <v>667.19</v>
      </c>
      <c r="I72" s="335">
        <f t="shared" si="0"/>
        <v>667.19</v>
      </c>
      <c r="J72" s="5"/>
    </row>
    <row r="73" spans="1:10" ht="30" customHeight="1" x14ac:dyDescent="0.25">
      <c r="A73" s="32"/>
      <c r="B73" s="737"/>
      <c r="C73" s="637" t="s">
        <v>2048</v>
      </c>
      <c r="D73" s="620" t="s">
        <v>2035</v>
      </c>
      <c r="E73" s="638" t="str">
        <f t="array" ref="E73">INDEX(Профильные_системы[артикул],MATCH(GOLA!C73&amp;GOLA!D73,Профильные_системы[Название]&amp;Профильные_системы[цвет],0),0)</f>
        <v>GA0031.VS000.BKBAN.FX</v>
      </c>
      <c r="F73" s="749"/>
      <c r="G73" s="620" t="s">
        <v>1773</v>
      </c>
      <c r="H73" s="335">
        <f t="array" ref="H73">IF($D$9=$U$1,INDEX(Профильные_системы[РРЦ Без НДС],MATCH(GOLA!C73&amp;GOLA!D73,Профильные_системы[Название]&amp;Профильные_системы[цвет],0)),IF($D$9=$U$2,INDEX(Профильные_системы[РРЦ с НДС],MATCH(GOLA!C73&amp;GOLA!D73,Профильные_системы[Название]&amp;Профильные_системы[цвет],0)),IF($D$9=$U$3,INDEX(Профильные_системы["0" НДС],MATCH(GOLA!C73&amp;GOLA!D73,Профильные_системы[Название]&amp;Профильные_системы[цвет],0)),0)))</f>
        <v>667.19</v>
      </c>
      <c r="I73" s="335">
        <f t="shared" si="0"/>
        <v>667.19</v>
      </c>
      <c r="J73" s="5"/>
    </row>
    <row r="74" spans="1:10" ht="30" hidden="1" customHeight="1" x14ac:dyDescent="0.25">
      <c r="A74" s="32"/>
      <c r="B74" s="738"/>
      <c r="C74" s="637" t="s">
        <v>2048</v>
      </c>
      <c r="D74" s="620" t="s">
        <v>2036</v>
      </c>
      <c r="E74" s="638" t="str">
        <f t="array" ref="E74">INDEX(Профильные_системы[артикул],MATCH(GOLA!C74&amp;GOLA!D74,Профильные_системы[Название]&amp;Профильные_системы[цвет],0),0)</f>
        <v>GA0031.VS000.CHBAN.FX</v>
      </c>
      <c r="F74" s="750"/>
      <c r="G74" s="620" t="s">
        <v>1773</v>
      </c>
      <c r="H74" s="335">
        <f t="array" ref="H74">IF($D$9=$U$1,INDEX(Профильные_системы[РРЦ Без НДС],MATCH(GOLA!C74&amp;GOLA!D74,Профильные_системы[Название]&amp;Профильные_системы[цвет],0)),IF($D$9=$U$2,INDEX(Профильные_системы[РРЦ с НДС],MATCH(GOLA!C74&amp;GOLA!D74,Профильные_системы[Название]&amp;Профильные_системы[цвет],0)),IF($D$9=$U$3,INDEX(Профильные_системы["0" НДС],MATCH(GOLA!C74&amp;GOLA!D74,Профильные_системы[Название]&amp;Профильные_системы[цвет],0)),0)))</f>
        <v>667.19</v>
      </c>
      <c r="I74" s="335">
        <f t="shared" si="0"/>
        <v>667.19</v>
      </c>
      <c r="J74" s="5"/>
    </row>
    <row r="75" spans="1:10" ht="30" customHeight="1" x14ac:dyDescent="0.25">
      <c r="A75" s="32"/>
      <c r="B75" s="734"/>
      <c r="C75" s="637" t="s">
        <v>2049</v>
      </c>
      <c r="D75" s="620" t="s">
        <v>7</v>
      </c>
      <c r="E75" s="638" t="str">
        <f t="array" ref="E75">INDEX(Профильные_системы[артикул],MATCH(GOLA!C75&amp;GOLA!D75,Профильные_системы[Название]&amp;Профильные_системы[цвет],0),0)</f>
        <v>GA0040.VS000.WHGPC.FX</v>
      </c>
      <c r="F75" s="748"/>
      <c r="G75" s="620" t="s">
        <v>1773</v>
      </c>
      <c r="H75" s="335">
        <f t="array" ref="H75">IF($D$9=$U$1,INDEX(Профильные_системы[РРЦ Без НДС],MATCH(GOLA!C75&amp;GOLA!D75,Профильные_системы[Название]&amp;Профильные_системы[цвет],0)),IF($D$9=$U$2,INDEX(Профильные_системы[РРЦ с НДС],MATCH(GOLA!C75&amp;GOLA!D75,Профильные_системы[Название]&amp;Профильные_системы[цвет],0)),IF($D$9=$U$3,INDEX(Профильные_системы["0" НДС],MATCH(GOLA!C75&amp;GOLA!D75,Профильные_системы[Название]&amp;Профильные_системы[цвет],0)),0)))</f>
        <v>546.98</v>
      </c>
      <c r="I75" s="335">
        <f t="shared" si="0"/>
        <v>546.98</v>
      </c>
      <c r="J75" s="5"/>
    </row>
    <row r="76" spans="1:10" ht="30" customHeight="1" x14ac:dyDescent="0.25">
      <c r="A76" s="32"/>
      <c r="B76" s="737"/>
      <c r="C76" s="637" t="s">
        <v>2049</v>
      </c>
      <c r="D76" s="620" t="s">
        <v>2033</v>
      </c>
      <c r="E76" s="638" t="str">
        <f t="array" ref="E76">INDEX(Профильные_системы[артикул],MATCH(GOLA!C76&amp;GOLA!D76,Профильные_системы[Название]&amp;Профильные_системы[цвет],0),0)</f>
        <v>GA0040.VS000.GLBAN.FX</v>
      </c>
      <c r="F76" s="749"/>
      <c r="G76" s="620" t="s">
        <v>1773</v>
      </c>
      <c r="H76" s="335">
        <f t="array" ref="H76">IF($D$9=$U$1,INDEX(Профильные_системы[РРЦ Без НДС],MATCH(GOLA!C76&amp;GOLA!D76,Профильные_системы[Название]&amp;Профильные_системы[цвет],0)),IF($D$9=$U$2,INDEX(Профильные_системы[РРЦ с НДС],MATCH(GOLA!C76&amp;GOLA!D76,Профильные_системы[Название]&amp;Профильные_системы[цвет],0)),IF($D$9=$U$3,INDEX(Профильные_системы["0" НДС],MATCH(GOLA!C76&amp;GOLA!D76,Профильные_системы[Название]&amp;Профильные_системы[цвет],0)),0)))</f>
        <v>546.98</v>
      </c>
      <c r="I76" s="335">
        <f t="shared" si="0"/>
        <v>546.98</v>
      </c>
      <c r="J76" s="5"/>
    </row>
    <row r="77" spans="1:10" ht="30" customHeight="1" x14ac:dyDescent="0.25">
      <c r="A77" s="32"/>
      <c r="B77" s="737"/>
      <c r="C77" s="637" t="s">
        <v>2049</v>
      </c>
      <c r="D77" s="620" t="s">
        <v>2034</v>
      </c>
      <c r="E77" s="638" t="str">
        <f t="array" ref="E77">INDEX(Профильные_системы[артикул],MATCH(GOLA!C77&amp;GOLA!D77,Профильные_системы[Название]&amp;Профильные_системы[цвет],0),0)</f>
        <v>GA0040.VS000.SLXAN.FX</v>
      </c>
      <c r="F77" s="749"/>
      <c r="G77" s="620" t="s">
        <v>1773</v>
      </c>
      <c r="H77" s="335">
        <f t="array" ref="H77">IF($D$9=$U$1,INDEX(Профильные_системы[РРЦ Без НДС],MATCH(GOLA!C77&amp;GOLA!D77,Профильные_системы[Название]&amp;Профильные_системы[цвет],0)),IF($D$9=$U$2,INDEX(Профильные_системы[РРЦ с НДС],MATCH(GOLA!C77&amp;GOLA!D77,Профильные_системы[Название]&amp;Профильные_системы[цвет],0)),IF($D$9=$U$3,INDEX(Профильные_системы["0" НДС],MATCH(GOLA!C77&amp;GOLA!D77,Профильные_системы[Название]&amp;Профильные_системы[цвет],0)),0)))</f>
        <v>546.98</v>
      </c>
      <c r="I77" s="335">
        <f t="shared" si="0"/>
        <v>546.98</v>
      </c>
      <c r="J77" s="5"/>
    </row>
    <row r="78" spans="1:10" ht="30" customHeight="1" x14ac:dyDescent="0.25">
      <c r="A78" s="32"/>
      <c r="B78" s="737"/>
      <c r="C78" s="637" t="s">
        <v>2049</v>
      </c>
      <c r="D78" s="620" t="s">
        <v>2035</v>
      </c>
      <c r="E78" s="638" t="str">
        <f t="array" ref="E78">INDEX(Профильные_системы[артикул],MATCH(GOLA!C78&amp;GOLA!D78,Профильные_системы[Название]&amp;Профильные_системы[цвет],0),0)</f>
        <v>GA0040.VS000.BKBAN.FX</v>
      </c>
      <c r="F78" s="749"/>
      <c r="G78" s="620" t="s">
        <v>1773</v>
      </c>
      <c r="H78" s="335">
        <f t="array" ref="H78">IF($D$9=$U$1,INDEX(Профильные_системы[РРЦ Без НДС],MATCH(GOLA!C78&amp;GOLA!D78,Профильные_системы[Название]&amp;Профильные_системы[цвет],0)),IF($D$9=$U$2,INDEX(Профильные_системы[РРЦ с НДС],MATCH(GOLA!C78&amp;GOLA!D78,Профильные_системы[Название]&amp;Профильные_системы[цвет],0)),IF($D$9=$U$3,INDEX(Профильные_системы["0" НДС],MATCH(GOLA!C78&amp;GOLA!D78,Профильные_системы[Название]&amp;Профильные_системы[цвет],0)),0)))</f>
        <v>546.98</v>
      </c>
      <c r="I78" s="335">
        <f t="shared" si="0"/>
        <v>546.98</v>
      </c>
      <c r="J78" s="5"/>
    </row>
    <row r="79" spans="1:10" ht="30" hidden="1" customHeight="1" x14ac:dyDescent="0.25">
      <c r="A79" s="32"/>
      <c r="B79" s="738"/>
      <c r="C79" s="637" t="s">
        <v>2049</v>
      </c>
      <c r="D79" s="620" t="s">
        <v>2036</v>
      </c>
      <c r="E79" s="638" t="str">
        <f t="array" ref="E79">INDEX(Профильные_системы[артикул],MATCH(GOLA!C79&amp;GOLA!D79,Профильные_системы[Название]&amp;Профильные_системы[цвет],0),0)</f>
        <v>GA0040.VS000.CHBAN.FX</v>
      </c>
      <c r="F79" s="750"/>
      <c r="G79" s="620" t="s">
        <v>1773</v>
      </c>
      <c r="H79" s="335">
        <f t="array" ref="H79">IF($D$9=$U$1,INDEX(Профильные_системы[РРЦ Без НДС],MATCH(GOLA!C79&amp;GOLA!D79,Профильные_системы[Название]&amp;Профильные_системы[цвет],0)),IF($D$9=$U$2,INDEX(Профильные_системы[РРЦ с НДС],MATCH(GOLA!C79&amp;GOLA!D79,Профильные_системы[Название]&amp;Профильные_системы[цвет],0)),IF($D$9=$U$3,INDEX(Профильные_системы["0" НДС],MATCH(GOLA!C79&amp;GOLA!D79,Профильные_системы[Название]&amp;Профильные_системы[цвет],0)),0)))</f>
        <v>546.98</v>
      </c>
      <c r="I79" s="335">
        <f t="shared" si="0"/>
        <v>546.98</v>
      </c>
      <c r="J79" s="5"/>
    </row>
    <row r="80" spans="1:10" ht="30" customHeight="1" x14ac:dyDescent="0.25">
      <c r="A80" s="32"/>
      <c r="B80" s="734"/>
      <c r="C80" s="637" t="s">
        <v>2050</v>
      </c>
      <c r="D80" s="620" t="s">
        <v>7</v>
      </c>
      <c r="E80" s="638" t="str">
        <f t="array" ref="E80">INDEX(Профильные_системы[артикул],MATCH(GOLA!C80&amp;GOLA!D80,Профильные_системы[Название]&amp;Профильные_системы[цвет],0),0)</f>
        <v>GA0030.VS000.WHGPC.FX</v>
      </c>
      <c r="F80" s="748"/>
      <c r="G80" s="620" t="s">
        <v>1773</v>
      </c>
      <c r="H80" s="335">
        <f t="array" ref="H80">IF($D$9=$U$1,INDEX(Профильные_системы[РРЦ Без НДС],MATCH(GOLA!C80&amp;GOLA!D80,Профильные_системы[Название]&amp;Профильные_системы[цвет],0)),IF($D$9=$U$2,INDEX(Профильные_системы[РРЦ с НДС],MATCH(GOLA!C80&amp;GOLA!D80,Профильные_системы[Название]&amp;Профильные_системы[цвет],0)),IF($D$9=$U$3,INDEX(Профильные_системы["0" НДС],MATCH(GOLA!C80&amp;GOLA!D80,Профильные_системы[Название]&amp;Профильные_системы[цвет],0)),0)))</f>
        <v>571.02</v>
      </c>
      <c r="I80" s="335">
        <f t="shared" si="0"/>
        <v>571.02</v>
      </c>
      <c r="J80" s="5"/>
    </row>
    <row r="81" spans="1:10" ht="30" customHeight="1" x14ac:dyDescent="0.25">
      <c r="A81" s="32"/>
      <c r="B81" s="737"/>
      <c r="C81" s="637" t="s">
        <v>2050</v>
      </c>
      <c r="D81" s="620" t="s">
        <v>2033</v>
      </c>
      <c r="E81" s="638" t="str">
        <f t="array" ref="E81">INDEX(Профильные_системы[артикул],MATCH(GOLA!C81&amp;GOLA!D81,Профильные_системы[Название]&amp;Профильные_системы[цвет],0),0)</f>
        <v>GA0030.VS000.GLBAN.FX</v>
      </c>
      <c r="F81" s="749"/>
      <c r="G81" s="620" t="s">
        <v>1773</v>
      </c>
      <c r="H81" s="335">
        <f t="array" ref="H81">IF($D$9=$U$1,INDEX(Профильные_системы[РРЦ Без НДС],MATCH(GOLA!C81&amp;GOLA!D81,Профильные_системы[Название]&amp;Профильные_системы[цвет],0)),IF($D$9=$U$2,INDEX(Профильные_системы[РРЦ с НДС],MATCH(GOLA!C81&amp;GOLA!D81,Профильные_системы[Название]&amp;Профильные_системы[цвет],0)),IF($D$9=$U$3,INDEX(Профильные_системы["0" НДС],MATCH(GOLA!C81&amp;GOLA!D81,Профильные_системы[Название]&amp;Профильные_системы[цвет],0)),0)))</f>
        <v>571.02</v>
      </c>
      <c r="I81" s="335">
        <f t="shared" si="0"/>
        <v>571.02</v>
      </c>
      <c r="J81" s="5"/>
    </row>
    <row r="82" spans="1:10" ht="30" customHeight="1" x14ac:dyDescent="0.25">
      <c r="A82" s="32"/>
      <c r="B82" s="737"/>
      <c r="C82" s="637" t="s">
        <v>2050</v>
      </c>
      <c r="D82" s="620" t="s">
        <v>2034</v>
      </c>
      <c r="E82" s="638" t="str">
        <f t="array" ref="E82">INDEX(Профильные_системы[артикул],MATCH(GOLA!C82&amp;GOLA!D82,Профильные_системы[Название]&amp;Профильные_системы[цвет],0),0)</f>
        <v>GA0030.VS000.SLXAN.FX</v>
      </c>
      <c r="F82" s="749"/>
      <c r="G82" s="620" t="s">
        <v>1773</v>
      </c>
      <c r="H82" s="335">
        <f t="array" ref="H82">IF($D$9=$U$1,INDEX(Профильные_системы[РРЦ Без НДС],MATCH(GOLA!C82&amp;GOLA!D82,Профильные_системы[Название]&amp;Профильные_системы[цвет],0)),IF($D$9=$U$2,INDEX(Профильные_системы[РРЦ с НДС],MATCH(GOLA!C82&amp;GOLA!D82,Профильные_системы[Название]&amp;Профильные_системы[цвет],0)),IF($D$9=$U$3,INDEX(Профильные_системы["0" НДС],MATCH(GOLA!C82&amp;GOLA!D82,Профильные_системы[Название]&amp;Профильные_системы[цвет],0)),0)))</f>
        <v>571.02</v>
      </c>
      <c r="I82" s="335">
        <f t="shared" si="0"/>
        <v>571.02</v>
      </c>
      <c r="J82" s="5"/>
    </row>
    <row r="83" spans="1:10" ht="30" customHeight="1" x14ac:dyDescent="0.25">
      <c r="A83" s="32"/>
      <c r="B83" s="737"/>
      <c r="C83" s="637" t="s">
        <v>2050</v>
      </c>
      <c r="D83" s="620" t="s">
        <v>2035</v>
      </c>
      <c r="E83" s="638" t="str">
        <f t="array" ref="E83">INDEX(Профильные_системы[артикул],MATCH(GOLA!C83&amp;GOLA!D83,Профильные_системы[Название]&amp;Профильные_системы[цвет],0),0)</f>
        <v>GA0030.VS000.BKBAN.FX</v>
      </c>
      <c r="F83" s="749"/>
      <c r="G83" s="620" t="s">
        <v>1773</v>
      </c>
      <c r="H83" s="335">
        <f t="array" ref="H83">IF($D$9=$U$1,INDEX(Профильные_системы[РРЦ Без НДС],MATCH(GOLA!C83&amp;GOLA!D83,Профильные_системы[Название]&amp;Профильные_системы[цвет],0)),IF($D$9=$U$2,INDEX(Профильные_системы[РРЦ с НДС],MATCH(GOLA!C83&amp;GOLA!D83,Профильные_системы[Название]&amp;Профильные_системы[цвет],0)),IF($D$9=$U$3,INDEX(Профильные_системы["0" НДС],MATCH(GOLA!C83&amp;GOLA!D83,Профильные_системы[Название]&amp;Профильные_системы[цвет],0)),0)))</f>
        <v>571.02</v>
      </c>
      <c r="I83" s="335">
        <f t="shared" si="0"/>
        <v>571.02</v>
      </c>
      <c r="J83" s="5"/>
    </row>
    <row r="84" spans="1:10" ht="30" hidden="1" customHeight="1" x14ac:dyDescent="0.25">
      <c r="A84" s="32"/>
      <c r="B84" s="738"/>
      <c r="C84" s="637" t="s">
        <v>2050</v>
      </c>
      <c r="D84" s="620" t="s">
        <v>2036</v>
      </c>
      <c r="E84" s="638" t="str">
        <f t="array" ref="E84">INDEX(Профильные_системы[артикул],MATCH(GOLA!C84&amp;GOLA!D84,Профильные_системы[Название]&amp;Профильные_системы[цвет],0),0)</f>
        <v>GA0030.VS000.CHBAN.FX</v>
      </c>
      <c r="F84" s="750"/>
      <c r="G84" s="620" t="s">
        <v>1773</v>
      </c>
      <c r="H84" s="335">
        <f t="array" ref="H84">IF($D$9=$U$1,INDEX(Профильные_системы[РРЦ Без НДС],MATCH(GOLA!C84&amp;GOLA!D84,Профильные_системы[Название]&amp;Профильные_системы[цвет],0)),IF($D$9=$U$2,INDEX(Профильные_системы[РРЦ с НДС],MATCH(GOLA!C84&amp;GOLA!D84,Профильные_системы[Название]&amp;Профильные_системы[цвет],0)),IF($D$9=$U$3,INDEX(Профильные_системы["0" НДС],MATCH(GOLA!C84&amp;GOLA!D84,Профильные_системы[Название]&amp;Профильные_системы[цвет],0)),0)))</f>
        <v>571.02</v>
      </c>
      <c r="I84" s="335">
        <f t="shared" ref="I84" si="3">H84-H84*$I$9</f>
        <v>571.02</v>
      </c>
      <c r="J84" s="5"/>
    </row>
    <row r="85" spans="1:10" ht="50.1" customHeight="1" x14ac:dyDescent="0.25">
      <c r="A85" s="32"/>
      <c r="B85" s="380"/>
      <c r="C85" s="637" t="s">
        <v>2051</v>
      </c>
      <c r="D85" s="620"/>
      <c r="E85" s="638" t="str">
        <f t="array" ref="E85">INDEX(Профильные_системы[артикул],MATCH(GOLA!C85&amp;GOLA!D85,Профильные_системы[Название]&amp;Профильные_системы[цвет],0),0)</f>
        <v>GA0001.VR000.GR000.FX</v>
      </c>
      <c r="F85" s="520"/>
      <c r="G85" s="620" t="s">
        <v>623</v>
      </c>
      <c r="H85" s="335">
        <f t="array" ref="H85">IF($D$9=$U$1,INDEX(Профильные_системы[РРЦ Без НДС],MATCH(GOLA!C85&amp;GOLA!D85,Профильные_системы[Название]&amp;Профильные_системы[цвет],0)),IF($D$9=$U$2,INDEX(Профильные_системы[РРЦ с НДС],MATCH(GOLA!C85&amp;GOLA!D85,Профильные_системы[Название]&amp;Профильные_системы[цвет],0)),IF($D$9=$U$3,INDEX(Профильные_системы["0" НДС],MATCH(GOLA!C85&amp;GOLA!D85,Профильные_системы[Название]&amp;Профильные_системы[цвет],0)),0)))</f>
        <v>57.75</v>
      </c>
      <c r="I85" s="335">
        <f>H85-H85*$I$9</f>
        <v>57.75</v>
      </c>
      <c r="J85" s="5"/>
    </row>
    <row r="86" spans="1:10" ht="23.25" x14ac:dyDescent="0.35">
      <c r="A86" s="32"/>
      <c r="B86" s="174"/>
      <c r="C86" s="72"/>
      <c r="D86" s="175"/>
      <c r="E86" s="176"/>
      <c r="F86" s="177"/>
      <c r="G86" s="177"/>
      <c r="H86" s="175"/>
      <c r="I86" s="178"/>
      <c r="J86" s="5"/>
    </row>
    <row r="87" spans="1:10" x14ac:dyDescent="0.25">
      <c r="A87" s="32"/>
      <c r="B87" s="5"/>
      <c r="C87" s="29"/>
      <c r="D87" s="6"/>
      <c r="E87" s="30"/>
      <c r="F87" s="5"/>
      <c r="G87" s="5"/>
      <c r="H87" s="6"/>
      <c r="I87" s="6"/>
      <c r="J87" s="5"/>
    </row>
    <row r="88" spans="1:10" ht="21" x14ac:dyDescent="0.25">
      <c r="A88" s="32"/>
      <c r="B88" s="664" t="s">
        <v>1358</v>
      </c>
      <c r="C88" s="664"/>
      <c r="D88" s="664"/>
      <c r="E88" s="664"/>
      <c r="F88" s="664"/>
      <c r="G88" s="664"/>
      <c r="H88" s="664"/>
      <c r="I88" s="664"/>
      <c r="J88" s="5"/>
    </row>
    <row r="89" spans="1:10" x14ac:dyDescent="0.25">
      <c r="A89" s="32"/>
      <c r="B89" s="5"/>
      <c r="C89" s="29"/>
      <c r="D89" s="6"/>
      <c r="E89" s="30"/>
      <c r="F89" s="5"/>
      <c r="G89" s="5"/>
      <c r="H89" s="6"/>
      <c r="I89" s="6"/>
      <c r="J89" s="5"/>
    </row>
    <row r="90" spans="1:10" x14ac:dyDescent="0.25">
      <c r="A90" s="5"/>
      <c r="B90" s="5"/>
      <c r="C90" s="29"/>
      <c r="D90" s="6"/>
      <c r="E90" s="30"/>
      <c r="F90" s="5"/>
      <c r="G90" s="5"/>
      <c r="H90" s="6"/>
      <c r="I90" s="6"/>
      <c r="J90" s="5"/>
    </row>
  </sheetData>
  <sheetProtection autoFilter="0"/>
  <mergeCells count="35">
    <mergeCell ref="B41:B42"/>
    <mergeCell ref="B2:C2"/>
    <mergeCell ref="B6:C6"/>
    <mergeCell ref="B9:C9"/>
    <mergeCell ref="F9:H9"/>
    <mergeCell ref="B4:D4"/>
    <mergeCell ref="B88:I88"/>
    <mergeCell ref="B70:B74"/>
    <mergeCell ref="B75:B79"/>
    <mergeCell ref="B80:B84"/>
    <mergeCell ref="B54:B58"/>
    <mergeCell ref="B59:B63"/>
    <mergeCell ref="B65:B69"/>
    <mergeCell ref="F54:F58"/>
    <mergeCell ref="F70:F74"/>
    <mergeCell ref="F75:F79"/>
    <mergeCell ref="F80:F84"/>
    <mergeCell ref="F65:F69"/>
    <mergeCell ref="F59:F63"/>
    <mergeCell ref="B49:B53"/>
    <mergeCell ref="B23:B27"/>
    <mergeCell ref="B28:B32"/>
    <mergeCell ref="F13:F17"/>
    <mergeCell ref="F18:F22"/>
    <mergeCell ref="B13:B17"/>
    <mergeCell ref="B18:B22"/>
    <mergeCell ref="B33:B36"/>
    <mergeCell ref="B44:B48"/>
    <mergeCell ref="B37:B40"/>
    <mergeCell ref="F44:F48"/>
    <mergeCell ref="F49:F53"/>
    <mergeCell ref="F28:F32"/>
    <mergeCell ref="F23:F27"/>
    <mergeCell ref="F33:F36"/>
    <mergeCell ref="F37:F40"/>
  </mergeCells>
  <dataValidations disablePrompts="1" count="1">
    <dataValidation type="list" allowBlank="1" showInputMessage="1" showErrorMessage="1" sqref="D9">
      <formula1>$U$1:$U$3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35" orientation="portrait" r:id="rId1"/>
  <headerFooter>
    <oddHeader>&amp;A</oddHeader>
    <oddFooter>Страница  &amp;P из &amp;N</oddFooter>
  </headerFooter>
  <rowBreaks count="1" manualBreakCount="1">
    <brk id="83" max="9" man="1"/>
  </rowBreaks>
  <colBreaks count="1" manualBreakCount="1">
    <brk id="10" max="10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9"/>
    <pageSetUpPr fitToPage="1"/>
  </sheetPr>
  <dimension ref="A1:W108"/>
  <sheetViews>
    <sheetView showGridLines="0" showRowColHeaders="0" zoomScaleNormal="100" zoomScaleSheetLayoutView="100" workbookViewId="0">
      <selection activeCell="N12" sqref="N12"/>
    </sheetView>
  </sheetViews>
  <sheetFormatPr defaultColWidth="19" defaultRowHeight="15" x14ac:dyDescent="0.25"/>
  <cols>
    <col min="1" max="1" width="1.42578125" style="8" customWidth="1"/>
    <col min="2" max="2" width="19" style="8"/>
    <col min="3" max="3" width="44.28515625" style="60" bestFit="1" customWidth="1"/>
    <col min="4" max="4" width="24.7109375" style="15" customWidth="1"/>
    <col min="5" max="5" width="27.140625" style="15" customWidth="1"/>
    <col min="6" max="6" width="19.5703125" style="15" customWidth="1"/>
    <col min="7" max="10" width="19" style="15"/>
    <col min="11" max="11" width="1.7109375" style="8" customWidth="1"/>
    <col min="12" max="20" width="19" style="8"/>
    <col min="21" max="21" width="36.7109375" style="8" hidden="1" customWidth="1"/>
    <col min="22" max="23" width="0" style="8" hidden="1" customWidth="1"/>
    <col min="24" max="16384" width="19" style="8"/>
  </cols>
  <sheetData>
    <row r="1" spans="1:23" ht="6.75" customHeight="1" x14ac:dyDescent="0.25">
      <c r="A1" s="3"/>
      <c r="B1" s="3"/>
      <c r="C1" s="54"/>
      <c r="D1" s="202"/>
      <c r="E1" s="202"/>
      <c r="F1" s="202"/>
      <c r="G1" s="202"/>
      <c r="H1" s="687" t="str">
        <f>'Система "Стандарт"'!L1</f>
        <v xml:space="preserve"> </v>
      </c>
      <c r="I1" s="687"/>
      <c r="J1" s="687"/>
      <c r="K1" s="3"/>
      <c r="U1" s="8" t="s">
        <v>161</v>
      </c>
    </row>
    <row r="2" spans="1:23" ht="6.75" customHeight="1" x14ac:dyDescent="0.25">
      <c r="A2" s="3"/>
      <c r="B2" s="3"/>
      <c r="C2" s="54"/>
      <c r="D2" s="202"/>
      <c r="E2" s="202"/>
      <c r="F2" s="202"/>
      <c r="G2" s="202"/>
      <c r="H2" s="202"/>
      <c r="I2" s="202"/>
      <c r="J2" s="202"/>
      <c r="K2" s="3"/>
      <c r="U2" s="8" t="s">
        <v>162</v>
      </c>
    </row>
    <row r="3" spans="1:23" ht="18.75" x14ac:dyDescent="0.25">
      <c r="A3" s="3"/>
      <c r="B3" s="3"/>
      <c r="C3" s="761" t="s">
        <v>2161</v>
      </c>
      <c r="D3" s="762"/>
      <c r="E3" s="670" t="s">
        <v>1655</v>
      </c>
      <c r="F3" s="672"/>
      <c r="G3" s="202"/>
      <c r="H3" s="687" t="str">
        <f>'Система "Стандарт"'!L2</f>
        <v>ред. 13.12.2023 цены от 22.08.2023 г.</v>
      </c>
      <c r="I3" s="687"/>
      <c r="J3" s="687"/>
      <c r="K3" s="3"/>
      <c r="U3" s="8" t="s">
        <v>1727</v>
      </c>
    </row>
    <row r="4" spans="1:23" ht="15" customHeight="1" x14ac:dyDescent="0.25">
      <c r="A4" s="3"/>
      <c r="B4" s="3"/>
      <c r="C4" s="692" t="s">
        <v>2159</v>
      </c>
      <c r="D4" s="693"/>
      <c r="E4" s="692" t="s">
        <v>3</v>
      </c>
      <c r="F4" s="693"/>
      <c r="G4" s="202"/>
      <c r="H4" s="202"/>
      <c r="I4" s="202"/>
      <c r="J4" s="202"/>
      <c r="K4" s="3"/>
      <c r="U4" s="8" t="str">
        <f>IF(C4=W5,"Вертикальный профиль Slim max",IF(C4=W4,"Вертикальный профиль Slim line",0))</f>
        <v>Вертикальный профиль Slim line</v>
      </c>
      <c r="W4" s="509" t="s">
        <v>2159</v>
      </c>
    </row>
    <row r="5" spans="1:23" ht="15" customHeight="1" x14ac:dyDescent="0.25">
      <c r="A5" s="3"/>
      <c r="B5" s="3"/>
      <c r="C5" s="237" t="str">
        <f>U4</f>
        <v>Вертикальный профиль Slim line</v>
      </c>
      <c r="D5" s="298">
        <v>1</v>
      </c>
      <c r="E5" s="241">
        <f t="array" ref="E5">IF($E$13=$U$2,INDEX(Профильные_системы[РРЦ Без НДС],MATCH(U4&amp;$E$4,Профильные_системы[Название]&amp;Профильные_системы[цвет],0)),IF($E$13=$U$1,INDEX(Профильные_системы[РРЦ с НДС],MATCH(U4&amp;$E$4,Профильные_системы[Название]&amp;Профильные_системы[цвет],0)),IF($E$13=$U$3,INDEX(Профильные_системы["0" НДС],MATCH(U4&amp;$E$4,Профильные_системы[Название]&amp;Профильные_системы[цвет],0)),0)))*D5</f>
        <v>2113.8000000000002</v>
      </c>
      <c r="F5" s="241">
        <f>E5-E5*$J$17</f>
        <v>2113.8000000000002</v>
      </c>
      <c r="G5" s="202"/>
      <c r="H5" s="202"/>
      <c r="I5" s="202"/>
      <c r="J5" s="202"/>
      <c r="K5" s="3"/>
      <c r="U5" s="8" t="s">
        <v>382</v>
      </c>
      <c r="W5" s="510" t="s">
        <v>2160</v>
      </c>
    </row>
    <row r="6" spans="1:23" ht="15" customHeight="1" x14ac:dyDescent="0.25">
      <c r="A6" s="3"/>
      <c r="B6" s="3"/>
      <c r="C6" s="237" t="s">
        <v>1342</v>
      </c>
      <c r="D6" s="299">
        <v>900</v>
      </c>
      <c r="E6" s="241">
        <f t="array" ref="E6">IF($E$13=$U$2,INDEX(Профильные_системы[РРЦ Без НДС],MATCH(U5&amp;$E$4,Профильные_системы[Название]&amp;Профильные_системы[цвет],0)),IF($E$13=$U$1,INDEX(Профильные_системы[РРЦ с НДС],MATCH(U5&amp;$E$4,Профильные_системы[Название]&amp;Профильные_системы[цвет],0)),IF($E$13=$U$3,INDEX(Профильные_системы["0" НДС],MATCH(U5&amp;$E$4,Профильные_системы[Название]&amp;Профильные_системы[цвет],0)),0)))/5400*D6</f>
        <v>753.06666666666661</v>
      </c>
      <c r="F6" s="241">
        <f t="shared" ref="F6:F10" si="0">E6-E6*$J$17</f>
        <v>753.06666666666661</v>
      </c>
      <c r="G6" s="202"/>
      <c r="H6" s="202"/>
      <c r="I6" s="202"/>
      <c r="J6" s="286" t="s">
        <v>1336</v>
      </c>
      <c r="K6" s="3"/>
      <c r="U6" s="8" t="s">
        <v>41</v>
      </c>
    </row>
    <row r="7" spans="1:23" ht="15" customHeight="1" x14ac:dyDescent="0.25">
      <c r="A7" s="3"/>
      <c r="B7" s="3"/>
      <c r="C7" s="237" t="s">
        <v>1343</v>
      </c>
      <c r="D7" s="299">
        <v>900</v>
      </c>
      <c r="E7" s="241">
        <f t="array" ref="E7">IF($E$13=$U$2,INDEX(Профильные_системы[РРЦ Без НДС],MATCH(U6&amp;$E$4,Профильные_системы[Название]&amp;Профильные_системы[цвет],0)),IF($E$13=$U$1,INDEX(Профильные_системы[РРЦ с НДС],MATCH(U6&amp;$E$4,Профильные_системы[Название]&amp;Профильные_системы[цвет],0)),IF($E$13=$U$3,INDEX(Профильные_системы["0" НДС],MATCH(U6&amp;$E$4,Профильные_системы[Название]&amp;Профильные_системы[цвет],0)),0)))/5400*D7</f>
        <v>354.55833333333334</v>
      </c>
      <c r="F7" s="241">
        <f t="shared" si="0"/>
        <v>354.55833333333334</v>
      </c>
      <c r="G7" s="202"/>
      <c r="H7" s="202"/>
      <c r="I7" s="202"/>
      <c r="J7" s="286" t="s">
        <v>1337</v>
      </c>
      <c r="K7" s="3"/>
      <c r="U7" s="8" t="str">
        <f>IF($C$4=$W$5,"Рамка узкая, плоская, SLIM MAX",IF($C$4=$W$4,"Рамка узкая Slim line",0))</f>
        <v>Рамка узкая Slim line</v>
      </c>
    </row>
    <row r="8" spans="1:23" ht="15" customHeight="1" x14ac:dyDescent="0.25">
      <c r="A8" s="3"/>
      <c r="B8" s="3"/>
      <c r="C8" s="237" t="str">
        <f>U7</f>
        <v>Рамка узкая Slim line</v>
      </c>
      <c r="D8" s="299">
        <v>900</v>
      </c>
      <c r="E8" s="241">
        <f t="array" ref="E8">IF($E$13=$U$2,INDEX(Профильные_системы[РРЦ Без НДС],MATCH(U7&amp;$E$4,Профильные_системы[Название]&amp;Профильные_системы[цвет],0)),IF($E$13=$U$1,INDEX(Профильные_системы[РРЦ с НДС],MATCH(U7&amp;$E$4,Профильные_системы[Название]&amp;Профильные_системы[цвет],0)),IF($E$13=$U$3,INDEX(Профильные_системы["0" НДС],MATCH(U7&amp;$E$4,Профильные_системы[Название]&amp;Профильные_системы[цвет],0)),0)))/5400*D8</f>
        <v>334.68166666666662</v>
      </c>
      <c r="F8" s="241">
        <f t="shared" si="0"/>
        <v>334.68166666666662</v>
      </c>
      <c r="G8" s="202"/>
      <c r="H8" s="202"/>
      <c r="I8" s="202"/>
      <c r="J8" s="286" t="s">
        <v>1338</v>
      </c>
      <c r="K8" s="3"/>
      <c r="U8" s="8" t="str">
        <f>IF($C$4=$W$5,"Рамка широкая, плоская, SLIM MAX",IF($C$4=$W$4,"Рамка широкая Slim line",0))</f>
        <v>Рамка широкая Slim line</v>
      </c>
    </row>
    <row r="9" spans="1:23" ht="15" customHeight="1" x14ac:dyDescent="0.25">
      <c r="A9" s="3"/>
      <c r="B9" s="3"/>
      <c r="C9" s="237" t="str">
        <f>U8</f>
        <v>Рамка широкая Slim line</v>
      </c>
      <c r="D9" s="299">
        <v>900</v>
      </c>
      <c r="E9" s="241">
        <f t="array" ref="E9">IF($E$13=$U$2,INDEX(Профильные_системы[РРЦ Без НДС],MATCH(U8&amp;$E$4,Профильные_системы[Название]&amp;Профильные_системы[цвет],0)),IF($E$13=$U$1,INDEX(Профильные_системы[РРЦ с НДС],MATCH(U8&amp;$E$4,Профильные_системы[Название]&amp;Профильные_системы[цвет],0)),IF($E$13=$U$3,INDEX(Профильные_системы["0" НДС],MATCH(U8&amp;$E$4,Профильные_системы[Название]&amp;Профильные_системы[цвет],0)),0)))/5400*D9</f>
        <v>662.96333333333337</v>
      </c>
      <c r="F9" s="241">
        <f t="shared" si="0"/>
        <v>662.96333333333337</v>
      </c>
      <c r="G9" s="202"/>
      <c r="H9" s="202"/>
      <c r="I9" s="202"/>
      <c r="J9" s="286" t="s">
        <v>1339</v>
      </c>
      <c r="K9" s="3"/>
    </row>
    <row r="10" spans="1:23" ht="15" customHeight="1" x14ac:dyDescent="0.25">
      <c r="A10" s="3"/>
      <c r="B10" s="3"/>
      <c r="C10" s="237" t="s">
        <v>1451</v>
      </c>
      <c r="D10" s="300">
        <v>1</v>
      </c>
      <c r="E10" s="241">
        <f t="array" ref="E10">IF($E$13=$U$2,INDEX(Профильные_системы[РРЦ Без НДС],MATCH(C10,Профильные_системы[Название],0)),IF($E$13=$U$1,INDEX(Профильные_системы[РРЦ с НДС],MATCH(C10,Профильные_системы[Название],0)),IF($E$13=$U$3,INDEX(Профильные_системы["0" НДС],MATCH(C10,Профильные_системы[Название],0)),0)))*D10</f>
        <v>339.08</v>
      </c>
      <c r="F10" s="241">
        <f t="shared" si="0"/>
        <v>339.08</v>
      </c>
      <c r="G10" s="202"/>
      <c r="H10" s="202"/>
      <c r="I10" s="202"/>
      <c r="J10" s="286" t="s">
        <v>1340</v>
      </c>
      <c r="K10" s="3"/>
    </row>
    <row r="11" spans="1:23" ht="18.75" x14ac:dyDescent="0.25">
      <c r="A11" s="3"/>
      <c r="B11" s="3"/>
      <c r="C11" s="670" t="s">
        <v>1344</v>
      </c>
      <c r="D11" s="671"/>
      <c r="E11" s="240">
        <f>SUM(E5:E10)</f>
        <v>4558.1499999999996</v>
      </c>
      <c r="F11" s="240">
        <f>SUM(F5:F10)</f>
        <v>4558.1499999999996</v>
      </c>
      <c r="G11" s="202"/>
      <c r="H11" s="202"/>
      <c r="I11" s="202"/>
      <c r="J11" s="202"/>
      <c r="K11" s="3"/>
    </row>
    <row r="12" spans="1:23" ht="6.75" customHeight="1" x14ac:dyDescent="0.25">
      <c r="A12" s="3"/>
      <c r="B12" s="3"/>
      <c r="C12" s="202"/>
      <c r="D12" s="202"/>
      <c r="E12" s="202"/>
      <c r="F12" s="202"/>
      <c r="G12" s="202"/>
      <c r="H12" s="202"/>
      <c r="I12" s="202"/>
      <c r="J12" s="202"/>
      <c r="K12" s="3"/>
    </row>
    <row r="13" spans="1:23" ht="18.75" x14ac:dyDescent="0.25">
      <c r="A13" s="3"/>
      <c r="B13" s="3"/>
      <c r="C13" s="670" t="str">
        <f>IF(E13=U1,"тип цен с НДС","тип цен без НДС")</f>
        <v>тип цен без НДС</v>
      </c>
      <c r="D13" s="672"/>
      <c r="E13" s="691" t="str">
        <f>'Система "Стандарт"'!$D$12</f>
        <v>Без НДС</v>
      </c>
      <c r="F13" s="691"/>
      <c r="G13" s="202"/>
      <c r="H13" s="202"/>
      <c r="I13" s="202"/>
      <c r="J13" s="202"/>
      <c r="K13" s="3"/>
    </row>
    <row r="14" spans="1:23" ht="6.75" customHeight="1" x14ac:dyDescent="0.25">
      <c r="A14" s="3"/>
      <c r="B14" s="3"/>
      <c r="C14" s="54"/>
      <c r="D14" s="202"/>
      <c r="E14" s="202"/>
      <c r="F14" s="202"/>
      <c r="G14" s="202"/>
      <c r="H14" s="202"/>
      <c r="I14" s="202"/>
      <c r="J14" s="202"/>
      <c r="K14" s="3"/>
    </row>
    <row r="15" spans="1:23" ht="16.5" customHeight="1" x14ac:dyDescent="0.25">
      <c r="A15" s="3"/>
      <c r="B15" s="3"/>
      <c r="C15" s="675" t="s">
        <v>159</v>
      </c>
      <c r="D15" s="675"/>
      <c r="E15" s="763"/>
      <c r="F15" s="763"/>
      <c r="G15" s="202"/>
      <c r="H15" s="202"/>
      <c r="I15" s="202"/>
      <c r="J15" s="202"/>
      <c r="K15" s="3"/>
    </row>
    <row r="16" spans="1:23" ht="9.75" customHeight="1" x14ac:dyDescent="0.25">
      <c r="A16" s="3"/>
      <c r="B16" s="3"/>
      <c r="C16" s="3"/>
      <c r="D16" s="3"/>
      <c r="E16" s="3"/>
      <c r="F16" s="3"/>
      <c r="G16" s="202"/>
      <c r="H16" s="202"/>
      <c r="I16" s="202"/>
      <c r="J16" s="202"/>
      <c r="K16" s="3"/>
    </row>
    <row r="17" spans="1:11" ht="18.75" x14ac:dyDescent="0.25">
      <c r="A17" s="3"/>
      <c r="B17" s="3"/>
      <c r="C17" s="764"/>
      <c r="D17" s="764"/>
      <c r="E17" s="674"/>
      <c r="F17" s="674"/>
      <c r="G17" s="691" t="s">
        <v>1327</v>
      </c>
      <c r="H17" s="691"/>
      <c r="I17" s="691"/>
      <c r="J17" s="242">
        <f>'Система "Стандарт"'!$N$12</f>
        <v>0</v>
      </c>
      <c r="K17" s="3"/>
    </row>
    <row r="18" spans="1:11" ht="5.25" customHeight="1" x14ac:dyDescent="0.25">
      <c r="A18" s="3"/>
      <c r="B18" s="3"/>
      <c r="C18" s="54"/>
      <c r="D18" s="202"/>
      <c r="E18" s="202"/>
      <c r="F18" s="202"/>
      <c r="G18" s="202"/>
      <c r="H18" s="202"/>
      <c r="I18" s="202"/>
      <c r="J18" s="202"/>
      <c r="K18" s="3"/>
    </row>
    <row r="19" spans="1:11" ht="24" customHeight="1" x14ac:dyDescent="0.25">
      <c r="A19" s="3"/>
      <c r="B19" s="165"/>
      <c r="C19" s="166"/>
      <c r="D19" s="93"/>
      <c r="E19" s="511" t="s">
        <v>2164</v>
      </c>
      <c r="F19" s="161"/>
      <c r="G19" s="161"/>
      <c r="H19" s="161"/>
      <c r="I19" s="161"/>
      <c r="J19" s="145"/>
      <c r="K19" s="3"/>
    </row>
    <row r="20" spans="1:11" ht="28.5" customHeight="1" x14ac:dyDescent="0.25">
      <c r="A20" s="3"/>
      <c r="B20" s="551"/>
      <c r="C20" s="306" t="s">
        <v>358</v>
      </c>
      <c r="D20" s="306" t="s">
        <v>359</v>
      </c>
      <c r="E20" s="306" t="s">
        <v>1</v>
      </c>
      <c r="F20" s="552" t="s">
        <v>361</v>
      </c>
      <c r="G20" s="553" t="s">
        <v>401</v>
      </c>
      <c r="H20" s="554" t="s">
        <v>362</v>
      </c>
      <c r="I20" s="554" t="s">
        <v>1345</v>
      </c>
      <c r="J20" s="307" t="s">
        <v>1346</v>
      </c>
      <c r="K20" s="3"/>
    </row>
    <row r="21" spans="1:11" ht="21" customHeight="1" x14ac:dyDescent="0.25">
      <c r="A21" s="3"/>
      <c r="B21" s="164"/>
      <c r="C21" s="98"/>
      <c r="D21" s="76"/>
      <c r="E21" s="81" t="s">
        <v>2163</v>
      </c>
      <c r="F21" s="76"/>
      <c r="G21" s="76"/>
      <c r="H21" s="76"/>
      <c r="I21" s="76"/>
      <c r="J21" s="77"/>
      <c r="K21" s="3"/>
    </row>
    <row r="22" spans="1:11" s="31" customFormat="1" ht="24.95" customHeight="1" x14ac:dyDescent="0.25">
      <c r="A22" s="5"/>
      <c r="B22" s="738"/>
      <c r="C22" s="316" t="s">
        <v>2132</v>
      </c>
      <c r="D22" s="273" t="s">
        <v>3</v>
      </c>
      <c r="E22" s="586" t="str">
        <f t="array" ref="E22">INDEX(Профильные_системы[артикул],MATCH('Сиcтема Slim line, Slim MAX'!$C22&amp;'Сиcтема Slim line, Slim MAX'!$D22,Профильные_системы[Название]&amp;Профильные_системы[цвет],0),0)</f>
        <v>AV0793.VP540.SLMAN.CJ</v>
      </c>
      <c r="F22" s="757" t="s">
        <v>236</v>
      </c>
      <c r="G22" s="273">
        <v>5.4</v>
      </c>
      <c r="H22" s="273" t="s">
        <v>369</v>
      </c>
      <c r="I22" s="323">
        <f t="array" ref="I22">IF($E$13=$U$2,INDEX(Профильные_системы[РРЦ Без НДС],MATCH(C22&amp;D22,Профильные_системы[Название]&amp;Профильные_системы[цвет],0)),IF($E$13=$U$1,INDEX(Профильные_системы[РРЦ с НДС],MATCH(C22&amp;D22,Профильные_системы[Название]&amp;Профильные_системы[цвет],0)),IF($E$13=$U$3,INDEX(Профильные_системы["0" НДС],MATCH(C22&amp;D22,Профильные_системы[Название]&amp;Профильные_системы[цвет],0)),0)))</f>
        <v>2981.75</v>
      </c>
      <c r="J22" s="323">
        <f>I22-I22*$J$17</f>
        <v>2981.75</v>
      </c>
      <c r="K22" s="5"/>
    </row>
    <row r="23" spans="1:11" s="31" customFormat="1" ht="24.95" customHeight="1" x14ac:dyDescent="0.25">
      <c r="A23" s="5"/>
      <c r="B23" s="730"/>
      <c r="C23" s="316" t="s">
        <v>2132</v>
      </c>
      <c r="D23" s="45" t="s">
        <v>7</v>
      </c>
      <c r="E23" s="585" t="str">
        <f t="array" ref="E23">INDEX(Профильные_системы[артикул],MATCH('Сиcтема Slim line, Slim MAX'!$C23&amp;'Сиcтема Slim line, Slim MAX'!$D23,Профильные_системы[Название]&amp;Профильные_системы[цвет],0),0)</f>
        <v>AV0793.VP540.WHGPC.CJ</v>
      </c>
      <c r="F23" s="757"/>
      <c r="G23" s="274">
        <v>5.4</v>
      </c>
      <c r="H23" s="274" t="s">
        <v>369</v>
      </c>
      <c r="I23" s="323">
        <f t="array" ref="I23">IF($E$13=$U$2,INDEX(Профильные_системы[РРЦ Без НДС],MATCH(C23&amp;D23,Профильные_системы[Название]&amp;Профильные_системы[цвет],0)),IF($E$13=$U$1,INDEX(Профильные_системы[РРЦ с НДС],MATCH(C23&amp;D23,Профильные_системы[Название]&amp;Профильные_системы[цвет],0)),IF($E$13=$U$3,INDEX(Профильные_системы["0" НДС],MATCH(C23&amp;D23,Профильные_системы[Название]&amp;Профильные_системы[цвет],0)),0)))</f>
        <v>3436.8</v>
      </c>
      <c r="J23" s="323">
        <f t="shared" ref="J23:J72" si="1">I23-I23*$J$17</f>
        <v>3436.8</v>
      </c>
      <c r="K23" s="5"/>
    </row>
    <row r="24" spans="1:11" s="31" customFormat="1" ht="24.95" customHeight="1" x14ac:dyDescent="0.25">
      <c r="A24" s="5"/>
      <c r="B24" s="730"/>
      <c r="C24" s="103" t="s">
        <v>2132</v>
      </c>
      <c r="D24" s="45" t="s">
        <v>5</v>
      </c>
      <c r="E24" s="585" t="str">
        <f t="array" ref="E24">INDEX(Профильные_системы[артикул],MATCH('Сиcтема Slim line, Slim MAX'!$C24&amp;'Сиcтема Slim line, Slim MAX'!$D24,Профильные_системы[Название]&amp;Профильные_системы[цвет],0),0)</f>
        <v>AV0793.VP540.BKSPC.CJ</v>
      </c>
      <c r="F24" s="758"/>
      <c r="G24" s="274">
        <v>5.4</v>
      </c>
      <c r="H24" s="274" t="s">
        <v>369</v>
      </c>
      <c r="I24" s="323">
        <f t="array" ref="I24">IF($E$13=$U$2,INDEX(Профильные_системы[РРЦ Без НДС],MATCH(C24&amp;D24,Профильные_системы[Название]&amp;Профильные_системы[цвет],0)),IF($E$13=$U$1,INDEX(Профильные_системы[РРЦ с НДС],MATCH(C24&amp;D24,Профильные_системы[Название]&amp;Профильные_системы[цвет],0)),IF($E$13=$U$3,INDEX(Профильные_системы["0" НДС],MATCH(C24&amp;D24,Профильные_системы[Название]&amp;Профильные_системы[цвет],0)),0)))</f>
        <v>3436.8</v>
      </c>
      <c r="J24" s="323">
        <f t="shared" si="1"/>
        <v>3436.8</v>
      </c>
      <c r="K24" s="5"/>
    </row>
    <row r="25" spans="1:11" ht="21" customHeight="1" x14ac:dyDescent="0.25">
      <c r="A25" s="3"/>
      <c r="B25" s="164"/>
      <c r="C25" s="98"/>
      <c r="D25" s="76"/>
      <c r="E25" s="81"/>
      <c r="F25" s="76"/>
      <c r="G25" s="76"/>
      <c r="H25" s="76"/>
      <c r="I25" s="76"/>
      <c r="J25" s="77"/>
      <c r="K25" s="3"/>
    </row>
    <row r="26" spans="1:11" s="31" customFormat="1" ht="24.95" customHeight="1" x14ac:dyDescent="0.25">
      <c r="A26" s="5"/>
      <c r="B26" s="765"/>
      <c r="C26" s="103" t="s">
        <v>2170</v>
      </c>
      <c r="D26" s="561" t="s">
        <v>7</v>
      </c>
      <c r="E26" s="585" t="str">
        <f t="array" ref="E26">INDEX(Профильные_системы[артикул],MATCH('Сиcтема Slim line, Slim MAX'!$C26&amp;'Сиcтема Slim line, Slim MAX'!$D26,Профильные_системы[Название]&amp;Профильные_системы[цвет],0),0)</f>
        <v>AV0734.VP540.WHGPC.CJ</v>
      </c>
      <c r="F26" s="768" t="s">
        <v>236</v>
      </c>
      <c r="G26" s="560">
        <v>5.4</v>
      </c>
      <c r="H26" s="560" t="s">
        <v>369</v>
      </c>
      <c r="I26" s="323">
        <f t="array" ref="I26">IF($E$13=$U$2,INDEX(Профильные_системы[РРЦ Без НДС],MATCH(C26&amp;D26,Профильные_системы[Название]&amp;Профильные_системы[цвет],0)),IF($E$13=$U$1,INDEX(Профильные_системы[РРЦ с НДС],MATCH(C26&amp;D26,Профильные_системы[Название]&amp;Профильные_системы[цвет],0)),IF($E$13=$U$3,INDEX(Профильные_системы["0" НДС],MATCH(C26&amp;D26,Профильные_системы[Название]&amp;Профильные_системы[цвет],0)),0)))</f>
        <v>1983.15</v>
      </c>
      <c r="J26" s="323">
        <f t="shared" ref="J26:J27" si="2">I26-I26*$J$17</f>
        <v>1983.15</v>
      </c>
      <c r="K26" s="5"/>
    </row>
    <row r="27" spans="1:11" s="31" customFormat="1" ht="24.95" customHeight="1" x14ac:dyDescent="0.25">
      <c r="A27" s="5"/>
      <c r="B27" s="766"/>
      <c r="C27" s="103" t="s">
        <v>2170</v>
      </c>
      <c r="D27" s="561" t="s">
        <v>3</v>
      </c>
      <c r="E27" s="585" t="str">
        <f t="array" ref="E27">INDEX(Профильные_системы[артикул],MATCH('Сиcтема Slim line, Slim MAX'!$C27&amp;'Сиcтема Slim line, Slim MAX'!$D27,Профильные_системы[Название]&amp;Профильные_системы[цвет],0),0)</f>
        <v>AV0734.VP540.SLMAN.CJ</v>
      </c>
      <c r="F27" s="769"/>
      <c r="G27" s="560">
        <v>5.4</v>
      </c>
      <c r="H27" s="560" t="s">
        <v>369</v>
      </c>
      <c r="I27" s="323">
        <f t="array" ref="I27">IF($E$13=$U$2,INDEX(Профильные_системы[РРЦ Без НДС],MATCH(C27&amp;D27,Профильные_системы[Название]&amp;Профильные_системы[цвет],0)),IF($E$13=$U$1,INDEX(Профильные_системы[РРЦ с НДС],MATCH(C27&amp;D27,Профильные_системы[Название]&amp;Профильные_системы[цвет],0)),IF($E$13=$U$3,INDEX(Профильные_системы["0" НДС],MATCH(C27&amp;D27,Профильные_системы[Название]&amp;Профильные_системы[цвет],0)),0)))</f>
        <v>1708.41</v>
      </c>
      <c r="J27" s="323">
        <f t="shared" si="2"/>
        <v>1708.41</v>
      </c>
      <c r="K27" s="5"/>
    </row>
    <row r="28" spans="1:11" s="31" customFormat="1" ht="24.95" customHeight="1" x14ac:dyDescent="0.25">
      <c r="A28" s="5"/>
      <c r="B28" s="767"/>
      <c r="C28" s="103" t="s">
        <v>2170</v>
      </c>
      <c r="D28" s="561" t="s">
        <v>5</v>
      </c>
      <c r="E28" s="585" t="str">
        <f t="array" ref="E28">INDEX(Профильные_системы[артикул],MATCH('Сиcтема Slim line, Slim MAX'!$C28&amp;'Сиcтема Slim line, Slim MAX'!$D28,Профильные_системы[Название]&amp;Профильные_системы[цвет],0),0)</f>
        <v>AV0734.VP540.BKSPC.CJ</v>
      </c>
      <c r="F28" s="769"/>
      <c r="G28" s="560">
        <v>5.4</v>
      </c>
      <c r="H28" s="560" t="s">
        <v>369</v>
      </c>
      <c r="I28" s="323">
        <f t="array" ref="I28">IF($E$13=$U$2,INDEX(Профильные_системы[РРЦ Без НДС],MATCH(C28&amp;D28,Профильные_системы[Название]&amp;Профильные_системы[цвет],0)),IF($E$13=$U$1,INDEX(Профильные_системы[РРЦ с НДС],MATCH(C28&amp;D28,Профильные_системы[Название]&amp;Профильные_системы[цвет],0)),IF($E$13=$U$3,INDEX(Профильные_системы["0" НДС],MATCH(C28&amp;D28,Профильные_системы[Название]&amp;Профильные_системы[цвет],0)),0)))</f>
        <v>1983.15</v>
      </c>
      <c r="J28" s="323">
        <f t="shared" ref="J28" si="3">I28-I28*$J$17</f>
        <v>1983.15</v>
      </c>
      <c r="K28" s="5"/>
    </row>
    <row r="29" spans="1:11" s="31" customFormat="1" ht="24.95" customHeight="1" x14ac:dyDescent="0.25">
      <c r="A29" s="5"/>
      <c r="B29" s="765"/>
      <c r="C29" s="103" t="s">
        <v>2171</v>
      </c>
      <c r="D29" s="561" t="s">
        <v>7</v>
      </c>
      <c r="E29" s="585" t="str">
        <f t="array" ref="E29">INDEX(Профильные_системы[артикул],MATCH('Сиcтема Slim line, Slim MAX'!$C29&amp;'Сиcтема Slim line, Slim MAX'!$D29,Профильные_системы[Название]&amp;Профильные_системы[цвет],0),0)</f>
        <v>AV0735.VP540.WHGPC.CJ</v>
      </c>
      <c r="F29" s="769"/>
      <c r="G29" s="560">
        <v>5.4</v>
      </c>
      <c r="H29" s="560" t="s">
        <v>369</v>
      </c>
      <c r="I29" s="323">
        <f t="array" ref="I29">IF($E$13=$U$2,INDEX(Профильные_системы[РРЦ Без НДС],MATCH(C29&amp;D29,Профильные_системы[Название]&amp;Профильные_системы[цвет],0)),IF($E$13=$U$1,INDEX(Профильные_системы[РРЦ с НДС],MATCH(C29&amp;D29,Профильные_системы[Название]&amp;Профильные_системы[цвет],0)),IF($E$13=$U$3,INDEX(Профильные_системы["0" НДС],MATCH(C29&amp;D29,Профильные_системы[Название]&amp;Профильные_системы[цвет],0)),0)))</f>
        <v>4086.19</v>
      </c>
      <c r="J29" s="323">
        <f t="shared" ref="J29:J30" si="4">I29-I29*$J$17</f>
        <v>4086.19</v>
      </c>
      <c r="K29" s="5"/>
    </row>
    <row r="30" spans="1:11" s="31" customFormat="1" ht="24.95" customHeight="1" x14ac:dyDescent="0.25">
      <c r="A30" s="5"/>
      <c r="B30" s="766"/>
      <c r="C30" s="103" t="s">
        <v>2171</v>
      </c>
      <c r="D30" s="561" t="s">
        <v>3</v>
      </c>
      <c r="E30" s="585" t="str">
        <f t="array" ref="E30">INDEX(Профильные_системы[артикул],MATCH('Сиcтема Slim line, Slim MAX'!$C30&amp;'Сиcтема Slim line, Slim MAX'!$D30,Профильные_системы[Название]&amp;Профильные_системы[цвет],0),0)</f>
        <v>AV0735.VP540.SLMAN.CJ</v>
      </c>
      <c r="F30" s="769"/>
      <c r="G30" s="560">
        <v>5.4</v>
      </c>
      <c r="H30" s="560" t="s">
        <v>369</v>
      </c>
      <c r="I30" s="323">
        <f t="array" ref="I30">IF($E$13=$U$2,INDEX(Профильные_системы[РРЦ Без НДС],MATCH(C30&amp;D30,Профильные_системы[Название]&amp;Профильные_системы[цвет],0)),IF($E$13=$U$1,INDEX(Профильные_системы[РРЦ с НДС],MATCH(C30&amp;D30,Профильные_системы[Название]&amp;Профильные_системы[цвет],0)),IF($E$13=$U$3,INDEX(Профильные_системы["0" НДС],MATCH(C30&amp;D30,Профильные_системы[Название]&amp;Профильные_системы[цвет],0)),0)))</f>
        <v>3581.66</v>
      </c>
      <c r="J30" s="323">
        <f t="shared" si="4"/>
        <v>3581.66</v>
      </c>
      <c r="K30" s="5"/>
    </row>
    <row r="31" spans="1:11" s="31" customFormat="1" ht="24.95" customHeight="1" x14ac:dyDescent="0.25">
      <c r="A31" s="5"/>
      <c r="B31" s="767"/>
      <c r="C31" s="103" t="s">
        <v>2171</v>
      </c>
      <c r="D31" s="561" t="s">
        <v>5</v>
      </c>
      <c r="E31" s="585" t="str">
        <f t="array" ref="E31">INDEX(Профильные_системы[артикул],MATCH('Сиcтема Slim line, Slim MAX'!$C31&amp;'Сиcтема Slim line, Slim MAX'!$D31,Профильные_системы[Название]&amp;Профильные_системы[цвет],0),0)</f>
        <v>AV0735.VP540.BKSPC.CJ</v>
      </c>
      <c r="F31" s="770"/>
      <c r="G31" s="560">
        <v>5.4</v>
      </c>
      <c r="H31" s="560" t="s">
        <v>369</v>
      </c>
      <c r="I31" s="323">
        <f t="array" ref="I31">IF($E$13=$U$2,INDEX(Профильные_системы[РРЦ Без НДС],MATCH(C31&amp;D31,Профильные_системы[Название]&amp;Профильные_системы[цвет],0)),IF($E$13=$U$1,INDEX(Профильные_системы[РРЦ с НДС],MATCH(C31&amp;D31,Профильные_системы[Название]&amp;Профильные_системы[цвет],0)),IF($E$13=$U$3,INDEX(Профильные_системы["0" НДС],MATCH(C31&amp;D31,Профильные_системы[Название]&amp;Профильные_системы[цвет],0)),0)))</f>
        <v>4086.19</v>
      </c>
      <c r="J31" s="323">
        <f t="shared" ref="J31" si="5">I31-I31*$J$17</f>
        <v>4086.19</v>
      </c>
      <c r="K31" s="5"/>
    </row>
    <row r="32" spans="1:11" ht="21" customHeight="1" x14ac:dyDescent="0.25">
      <c r="A32" s="3"/>
      <c r="B32" s="164"/>
      <c r="C32" s="98"/>
      <c r="D32" s="76"/>
      <c r="E32" s="81" t="s">
        <v>2162</v>
      </c>
      <c r="F32" s="76"/>
      <c r="G32" s="76"/>
      <c r="H32" s="76"/>
      <c r="I32" s="76"/>
      <c r="J32" s="77"/>
      <c r="K32" s="3"/>
    </row>
    <row r="33" spans="1:11" s="31" customFormat="1" ht="24.95" customHeight="1" x14ac:dyDescent="0.25">
      <c r="A33" s="5"/>
      <c r="B33" s="734"/>
      <c r="C33" s="103" t="s">
        <v>440</v>
      </c>
      <c r="D33" s="45" t="s">
        <v>3</v>
      </c>
      <c r="E33" s="274" t="str">
        <f t="array" ref="E33">INDEX(Профильные_системы[артикул],MATCH('Сиcтема Slim line, Slim MAX'!$C33&amp;'Сиcтема Slim line, Slim MAX'!$D33,Профильные_системы[Название]&amp;Профильные_системы[цвет],0),0)</f>
        <v>AV0650.VP540.SLMAN.CJ</v>
      </c>
      <c r="F33" s="756" t="s">
        <v>236</v>
      </c>
      <c r="G33" s="274">
        <v>5.4</v>
      </c>
      <c r="H33" s="274" t="s">
        <v>369</v>
      </c>
      <c r="I33" s="323">
        <f t="array" ref="I33">IF($E$13=$U$2,INDEX(Профильные_системы[РРЦ Без НДС],MATCH(C33&amp;D33,Профильные_системы[Название]&amp;Профильные_системы[цвет],0)),IF($E$13=$U$1,INDEX(Профильные_системы[РРЦ с НДС],MATCH(C33&amp;D33,Профильные_системы[Название]&amp;Профильные_системы[цвет],0)),IF($E$13=$U$3,INDEX(Профильные_системы["0" НДС],MATCH(C33&amp;D33,Профильные_системы[Название]&amp;Профильные_системы[цвет],0)),0)))</f>
        <v>2113.8000000000002</v>
      </c>
      <c r="J33" s="323">
        <f t="shared" si="1"/>
        <v>2113.8000000000002</v>
      </c>
      <c r="K33" s="5"/>
    </row>
    <row r="34" spans="1:11" s="31" customFormat="1" ht="24.95" customHeight="1" x14ac:dyDescent="0.25">
      <c r="A34" s="5"/>
      <c r="B34" s="737"/>
      <c r="C34" s="103" t="s">
        <v>440</v>
      </c>
      <c r="D34" s="501" t="s">
        <v>7</v>
      </c>
      <c r="E34" s="497" t="str">
        <f t="array" ref="E34">INDEX(Профильные_системы[артикул],MATCH('Сиcтема Slim line, Slim MAX'!$C34&amp;'Сиcтема Slim line, Slim MAX'!$D34,Профильные_системы[Название]&amp;Профильные_системы[цвет],0),0)</f>
        <v>AV0650.VP540.WHGPC.CJ</v>
      </c>
      <c r="F34" s="757"/>
      <c r="G34" s="497">
        <v>5.4</v>
      </c>
      <c r="H34" s="497" t="s">
        <v>369</v>
      </c>
      <c r="I34" s="323">
        <f t="array" ref="I34">IF($E$13=$U$2,INDEX(Профильные_системы[РРЦ Без НДС],MATCH(C34&amp;D34,Профильные_системы[Название]&amp;Профильные_системы[цвет],0)),IF($E$13=$U$1,INDEX(Профильные_системы[РРЦ с НДС],MATCH(C34&amp;D34,Профильные_системы[Название]&amp;Профильные_системы[цвет],0)),IF($E$13=$U$3,INDEX(Профильные_системы["0" НДС],MATCH(C34&amp;D34,Профильные_системы[Название]&amp;Профильные_системы[цвет],0)),0)))</f>
        <v>2408.91</v>
      </c>
      <c r="J34" s="323">
        <f t="shared" ref="J34:J35" si="6">I34-I34*$J$17</f>
        <v>2408.91</v>
      </c>
      <c r="K34" s="5"/>
    </row>
    <row r="35" spans="1:11" s="31" customFormat="1" ht="24.95" customHeight="1" x14ac:dyDescent="0.25">
      <c r="A35" s="5"/>
      <c r="B35" s="737"/>
      <c r="C35" s="103" t="s">
        <v>440</v>
      </c>
      <c r="D35" s="561" t="s">
        <v>5</v>
      </c>
      <c r="E35" s="560" t="str">
        <f t="array" ref="E35">INDEX(Профильные_системы[артикул],MATCH('Сиcтема Slim line, Slim MAX'!$C35&amp;'Сиcтема Slim line, Slim MAX'!$D35,Профильные_системы[Название]&amp;Профильные_системы[цвет],0),0)</f>
        <v>AV0650.VP540.BKSPC.CJ</v>
      </c>
      <c r="F35" s="757"/>
      <c r="G35" s="560">
        <v>5.4</v>
      </c>
      <c r="H35" s="560" t="s">
        <v>369</v>
      </c>
      <c r="I35" s="323">
        <f t="array" ref="I35">IF($E$13=$U$2,INDEX(Профильные_системы[РРЦ Без НДС],MATCH(C35&amp;D35,Профильные_системы[Название]&amp;Профильные_системы[цвет],0)),IF($E$13=$U$1,INDEX(Профильные_системы[РРЦ с НДС],MATCH(C35&amp;D35,Профильные_системы[Название]&amp;Профильные_системы[цвет],0)),IF($E$13=$U$3,INDEX(Профильные_системы["0" НДС],MATCH(C35&amp;D35,Профильные_системы[Название]&amp;Профильные_системы[цвет],0)),0)))</f>
        <v>2408.91</v>
      </c>
      <c r="J35" s="323">
        <f t="shared" si="6"/>
        <v>2408.91</v>
      </c>
      <c r="K35" s="5"/>
    </row>
    <row r="36" spans="1:11" s="31" customFormat="1" ht="24.95" customHeight="1" x14ac:dyDescent="0.25">
      <c r="A36" s="5"/>
      <c r="B36" s="738"/>
      <c r="C36" s="103" t="s">
        <v>440</v>
      </c>
      <c r="D36" s="501" t="s">
        <v>11</v>
      </c>
      <c r="E36" s="497" t="str">
        <f t="array" ref="E36">INDEX(Профильные_системы[артикул],MATCH('Сиcтема Slim line, Slim MAX'!$C36&amp;'Сиcтема Slim line, Slim MAX'!$D36,Профильные_системы[Название]&amp;Профильные_системы[цвет],0),0)</f>
        <v>AV0650.VP540.CHMAN.CJ</v>
      </c>
      <c r="F36" s="757"/>
      <c r="G36" s="497">
        <v>5.4</v>
      </c>
      <c r="H36" s="497" t="s">
        <v>369</v>
      </c>
      <c r="I36" s="323">
        <f t="array" ref="I36">IF($E$13=$U$2,INDEX(Профильные_системы[РРЦ Без НДС],MATCH(C36&amp;D36,Профильные_системы[Название]&amp;Профильные_системы[цвет],0)),IF($E$13=$U$1,INDEX(Профильные_системы[РРЦ с НДС],MATCH(C36&amp;D36,Профильные_системы[Название]&amp;Профильные_системы[цвет],0)),IF($E$13=$U$3,INDEX(Профильные_системы["0" НДС],MATCH(C36&amp;D36,Профильные_системы[Название]&amp;Профильные_системы[цвет],0)),0)))</f>
        <v>1987.32</v>
      </c>
      <c r="J36" s="323">
        <f t="shared" si="1"/>
        <v>1987.32</v>
      </c>
      <c r="K36" s="5"/>
    </row>
    <row r="37" spans="1:11" ht="21" customHeight="1" x14ac:dyDescent="0.25">
      <c r="A37" s="3"/>
      <c r="B37" s="164"/>
      <c r="C37" s="98"/>
      <c r="D37" s="76"/>
      <c r="E37" s="81"/>
      <c r="F37" s="76"/>
      <c r="G37" s="76"/>
      <c r="H37" s="76"/>
      <c r="I37" s="76"/>
      <c r="J37" s="77"/>
      <c r="K37" s="3"/>
    </row>
    <row r="38" spans="1:11" s="31" customFormat="1" ht="24.95" customHeight="1" x14ac:dyDescent="0.25">
      <c r="A38" s="5"/>
      <c r="B38" s="734"/>
      <c r="C38" s="103" t="s">
        <v>382</v>
      </c>
      <c r="D38" s="501" t="s">
        <v>3</v>
      </c>
      <c r="E38" s="497" t="str">
        <f t="array" ref="E38">INDEX(Профильные_системы[артикул],MATCH('Сиcтема Slim line, Slim MAX'!$C38&amp;'Сиcтема Slim line, Slim MAX'!$D38,Профильные_системы[Название]&amp;Профильные_системы[цвет],0),0)</f>
        <v>AS0713.VP540.SLMAN.CJ</v>
      </c>
      <c r="F38" s="756" t="s">
        <v>236</v>
      </c>
      <c r="G38" s="497">
        <v>5.4</v>
      </c>
      <c r="H38" s="497" t="s">
        <v>369</v>
      </c>
      <c r="I38" s="323">
        <f t="array" ref="I38">IF($E$13=$U$2,INDEX(Профильные_системы[РРЦ Без НДС],MATCH(C38&amp;D38,Профильные_системы[Название]&amp;Профильные_системы[цвет],0)),IF($E$13=$U$1,INDEX(Профильные_системы[РРЦ с НДС],MATCH(C38&amp;D38,Профильные_системы[Название]&amp;Профильные_системы[цвет],0)),IF($E$13=$U$3,INDEX(Профильные_системы["0" НДС],MATCH(C38&amp;D38,Профильные_системы[Название]&amp;Профильные_системы[цвет],0)),0)))</f>
        <v>4518.3999999999996</v>
      </c>
      <c r="J38" s="323">
        <f t="shared" ref="J38" si="7">I38-I38*$J$17</f>
        <v>4518.3999999999996</v>
      </c>
      <c r="K38" s="5"/>
    </row>
    <row r="39" spans="1:11" s="31" customFormat="1" ht="24.95" customHeight="1" x14ac:dyDescent="0.25">
      <c r="A39" s="5"/>
      <c r="B39" s="737"/>
      <c r="C39" s="103" t="s">
        <v>382</v>
      </c>
      <c r="D39" s="45" t="s">
        <v>11</v>
      </c>
      <c r="E39" s="274" t="str">
        <f t="array" ref="E39">INDEX(Профильные_системы[артикул],MATCH('Сиcтема Slim line, Slim MAX'!$C39&amp;'Сиcтема Slim line, Slim MAX'!$D39,Профильные_системы[Название]&amp;Профильные_системы[цвет],0),0)</f>
        <v>AS0713.VP540.CHMAN.CJ</v>
      </c>
      <c r="F39" s="757"/>
      <c r="G39" s="274">
        <v>5.4</v>
      </c>
      <c r="H39" s="274" t="s">
        <v>369</v>
      </c>
      <c r="I39" s="323">
        <f t="array" ref="I39">IF($E$13=$U$2,INDEX(Профильные_системы[РРЦ Без НДС],MATCH(C39&amp;D39,Профильные_системы[Название]&amp;Профильные_системы[цвет],0)),IF($E$13=$U$1,INDEX(Профильные_системы[РРЦ с НДС],MATCH(C39&amp;D39,Профильные_системы[Название]&amp;Профильные_системы[цвет],0)),IF($E$13=$U$3,INDEX(Профильные_системы["0" НДС],MATCH(C39&amp;D39,Профильные_системы[Название]&amp;Профильные_системы[цвет],0)),0)))</f>
        <v>4703.88</v>
      </c>
      <c r="J39" s="323">
        <f t="shared" si="1"/>
        <v>4703.88</v>
      </c>
      <c r="K39" s="5"/>
    </row>
    <row r="40" spans="1:11" s="31" customFormat="1" ht="24.95" customHeight="1" x14ac:dyDescent="0.25">
      <c r="A40" s="5"/>
      <c r="B40" s="737"/>
      <c r="C40" s="103" t="s">
        <v>382</v>
      </c>
      <c r="D40" s="45" t="s">
        <v>7</v>
      </c>
      <c r="E40" s="274" t="str">
        <f t="array" ref="E40">INDEX(Профильные_системы[артикул],MATCH('Сиcтема Slim line, Slim MAX'!$C40&amp;'Сиcтема Slim line, Slim MAX'!$D40,Профильные_системы[Название]&amp;Профильные_системы[цвет],0),0)</f>
        <v>AS0713.VP540.WHGPC.CJ</v>
      </c>
      <c r="F40" s="757"/>
      <c r="G40" s="274">
        <v>5.4</v>
      </c>
      <c r="H40" s="274" t="s">
        <v>369</v>
      </c>
      <c r="I40" s="323">
        <f t="array" ref="I40">IF($E$13=$U$2,INDEX(Профильные_системы[РРЦ Без НДС],MATCH(C40&amp;D40,Профильные_системы[Название]&amp;Профильные_системы[цвет],0)),IF($E$13=$U$1,INDEX(Профильные_системы[РРЦ с НДС],MATCH(C40&amp;D40,Профильные_системы[Название]&amp;Профильные_системы[цвет],0)),IF($E$13=$U$3,INDEX(Профильные_системы["0" НДС],MATCH(C40&amp;D40,Профильные_системы[Название]&amp;Профильные_системы[цвет],0)),0)))</f>
        <v>5106.18</v>
      </c>
      <c r="J40" s="323">
        <f t="shared" si="1"/>
        <v>5106.18</v>
      </c>
      <c r="K40" s="5"/>
    </row>
    <row r="41" spans="1:11" s="31" customFormat="1" ht="24.95" customHeight="1" x14ac:dyDescent="0.25">
      <c r="A41" s="5"/>
      <c r="B41" s="738"/>
      <c r="C41" s="103" t="s">
        <v>382</v>
      </c>
      <c r="D41" s="45" t="s">
        <v>5</v>
      </c>
      <c r="E41" s="274" t="str">
        <f t="array" ref="E41">INDEX(Профильные_системы[артикул],MATCH('Сиcтема Slim line, Slim MAX'!$C41&amp;'Сиcтема Slim line, Slim MAX'!$D41,Профильные_системы[Название]&amp;Профильные_системы[цвет],0),0)</f>
        <v>AS0713.VP540.BKSPC.CJ</v>
      </c>
      <c r="F41" s="758"/>
      <c r="G41" s="274">
        <v>5.4</v>
      </c>
      <c r="H41" s="274" t="s">
        <v>369</v>
      </c>
      <c r="I41" s="323">
        <f t="array" ref="I41">IF($E$13=$U$2,INDEX(Профильные_системы[РРЦ Без НДС],MATCH(C41&amp;D41,Профильные_системы[Название]&amp;Профильные_системы[цвет],0)),IF($E$13=$U$1,INDEX(Профильные_системы[РРЦ с НДС],MATCH(C41&amp;D41,Профильные_системы[Название]&amp;Профильные_системы[цвет],0)),IF($E$13=$U$3,INDEX(Профильные_системы["0" НДС],MATCH(C41&amp;D41,Профильные_системы[Название]&amp;Профильные_системы[цвет],0)),0)))</f>
        <v>5106.18</v>
      </c>
      <c r="J41" s="323">
        <f t="shared" si="1"/>
        <v>5106.18</v>
      </c>
      <c r="K41" s="5"/>
    </row>
    <row r="42" spans="1:11" s="31" customFormat="1" ht="24.95" customHeight="1" x14ac:dyDescent="0.25">
      <c r="A42" s="5"/>
      <c r="B42" s="730"/>
      <c r="C42" s="103" t="s">
        <v>41</v>
      </c>
      <c r="D42" s="45" t="s">
        <v>3</v>
      </c>
      <c r="E42" s="274" t="str">
        <f t="array" ref="E42">INDEX(Профильные_системы[артикул],MATCH('Сиcтема Slim line, Slim MAX'!$C42&amp;'Сиcтема Slim line, Slim MAX'!$D42,Профильные_системы[Название]&amp;Профильные_системы[цвет],0),0)</f>
        <v>AS0504.VP540.SLMAN.CJ</v>
      </c>
      <c r="F42" s="756" t="s">
        <v>236</v>
      </c>
      <c r="G42" s="274">
        <v>5.4</v>
      </c>
      <c r="H42" s="274" t="s">
        <v>369</v>
      </c>
      <c r="I42" s="323">
        <f t="array" ref="I42">IF($E$13=$U$2,INDEX(Профильные_системы[РРЦ Без НДС],MATCH(C42&amp;D42,Профильные_системы[Название]&amp;Профильные_системы[цвет],0)),IF($E$13=$U$1,INDEX(Профильные_системы[РРЦ с НДС],MATCH(C42&amp;D42,Профильные_системы[Название]&amp;Профильные_системы[цвет],0)),IF($E$13=$U$3,INDEX(Профильные_системы["0" НДС],MATCH(C42&amp;D42,Профильные_системы[Название]&amp;Профильные_системы[цвет],0)),0)))</f>
        <v>2127.35</v>
      </c>
      <c r="J42" s="323">
        <f t="shared" si="1"/>
        <v>2127.35</v>
      </c>
      <c r="K42" s="5"/>
    </row>
    <row r="43" spans="1:11" s="31" customFormat="1" ht="24.95" customHeight="1" x14ac:dyDescent="0.25">
      <c r="A43" s="5"/>
      <c r="B43" s="730"/>
      <c r="C43" s="103" t="s">
        <v>41</v>
      </c>
      <c r="D43" s="45" t="s">
        <v>11</v>
      </c>
      <c r="E43" s="274" t="str">
        <f t="array" ref="E43">INDEX(Профильные_системы[артикул],MATCH('Сиcтема Slim line, Slim MAX'!$C43&amp;'Сиcтема Slim line, Slim MAX'!$D43,Профильные_системы[Название]&amp;Профильные_системы[цвет],0),0)</f>
        <v>AS0504.VP540.CHMAN.CJ</v>
      </c>
      <c r="F43" s="757"/>
      <c r="G43" s="274">
        <v>5.4</v>
      </c>
      <c r="H43" s="274" t="s">
        <v>369</v>
      </c>
      <c r="I43" s="323">
        <f t="array" ref="I43">IF($E$13=$U$2,INDEX(Профильные_системы[РРЦ Без НДС],MATCH(C43&amp;D43,Профильные_системы[Название]&amp;Профильные_системы[цвет],0)),IF($E$13=$U$1,INDEX(Профильные_системы[РРЦ с НДС],MATCH(C43&amp;D43,Профильные_системы[Название]&amp;Профильные_системы[цвет],0)),IF($E$13=$U$3,INDEX(Профильные_системы["0" НДС],MATCH(C43&amp;D43,Профильные_системы[Название]&amp;Профильные_системы[цвет],0)),0)))</f>
        <v>2211.39</v>
      </c>
      <c r="J43" s="323">
        <f t="shared" si="1"/>
        <v>2211.39</v>
      </c>
      <c r="K43" s="5"/>
    </row>
    <row r="44" spans="1:11" s="31" customFormat="1" ht="24.95" customHeight="1" x14ac:dyDescent="0.25">
      <c r="A44" s="5"/>
      <c r="B44" s="730"/>
      <c r="C44" s="103" t="s">
        <v>41</v>
      </c>
      <c r="D44" s="45" t="s">
        <v>7</v>
      </c>
      <c r="E44" s="274" t="str">
        <f t="array" ref="E44">INDEX(Профильные_системы[артикул],MATCH('Сиcтема Slim line, Slim MAX'!$C44&amp;'Сиcтема Slim line, Slim MAX'!$D44,Профильные_системы[Название]&amp;Профильные_системы[цвет],0),0)</f>
        <v>AS0504.VP540.WHGPC.CJ</v>
      </c>
      <c r="F44" s="757"/>
      <c r="G44" s="274">
        <v>5.4</v>
      </c>
      <c r="H44" s="274" t="s">
        <v>369</v>
      </c>
      <c r="I44" s="323">
        <f t="array" ref="I44">IF($E$13=$U$2,INDEX(Профильные_системы[РРЦ Без НДС],MATCH(C44&amp;D44,Профильные_системы[Название]&amp;Профильные_системы[цвет],0)),IF($E$13=$U$1,INDEX(Профильные_системы[РРЦ с НДС],MATCH(C44&amp;D44,Профильные_системы[Название]&amp;Профильные_системы[цвет],0)),IF($E$13=$U$3,INDEX(Профильные_системы["0" НДС],MATCH(C44&amp;D44,Профильные_системы[Название]&amp;Профильные_системы[цвет],0)),0)))</f>
        <v>2401.37</v>
      </c>
      <c r="J44" s="323">
        <f t="shared" si="1"/>
        <v>2401.37</v>
      </c>
      <c r="K44" s="5"/>
    </row>
    <row r="45" spans="1:11" s="31" customFormat="1" ht="24.95" customHeight="1" x14ac:dyDescent="0.25">
      <c r="A45" s="5"/>
      <c r="B45" s="730"/>
      <c r="C45" s="103" t="s">
        <v>41</v>
      </c>
      <c r="D45" s="45" t="s">
        <v>5</v>
      </c>
      <c r="E45" s="274" t="str">
        <f t="array" ref="E45">INDEX(Профильные_системы[артикул],MATCH('Сиcтема Slim line, Slim MAX'!$C45&amp;'Сиcтема Slim line, Slim MAX'!$D45,Профильные_системы[Название]&amp;Профильные_системы[цвет],0),0)</f>
        <v>AS0504.VP540.BKSPC.CJ</v>
      </c>
      <c r="F45" s="758"/>
      <c r="G45" s="274">
        <v>5.4</v>
      </c>
      <c r="H45" s="274" t="s">
        <v>369</v>
      </c>
      <c r="I45" s="323">
        <f t="array" ref="I45">IF($E$13=$U$2,INDEX(Профильные_системы[РРЦ Без НДС],MATCH(C45&amp;D45,Профильные_системы[Название]&amp;Профильные_системы[цвет],0)),IF($E$13=$U$1,INDEX(Профильные_системы[РРЦ с НДС],MATCH(C45&amp;D45,Профильные_системы[Название]&amp;Профильные_системы[цвет],0)),IF($E$13=$U$3,INDEX(Профильные_системы["0" НДС],MATCH(C45&amp;D45,Профильные_системы[Название]&amp;Профильные_системы[цвет],0)),0)))</f>
        <v>2401.37</v>
      </c>
      <c r="J45" s="323">
        <f t="shared" si="1"/>
        <v>2401.37</v>
      </c>
      <c r="K45" s="5"/>
    </row>
    <row r="46" spans="1:11" s="31" customFormat="1" ht="24.95" customHeight="1" x14ac:dyDescent="0.25">
      <c r="A46" s="5"/>
      <c r="B46" s="730"/>
      <c r="C46" s="103" t="s">
        <v>448</v>
      </c>
      <c r="D46" s="45" t="s">
        <v>3</v>
      </c>
      <c r="E46" s="274" t="str">
        <f t="array" ref="E46">INDEX(Профильные_системы[артикул],MATCH('Сиcтема Slim line, Slim MAX'!$C46&amp;'Сиcтема Slim line, Slim MAX'!$D46,Профильные_системы[Название]&amp;Профильные_системы[цвет],0),0)</f>
        <v>AV0590.VP540.SLMAN.CJ</v>
      </c>
      <c r="F46" s="756" t="s">
        <v>236</v>
      </c>
      <c r="G46" s="274">
        <v>5.4</v>
      </c>
      <c r="H46" s="274" t="s">
        <v>369</v>
      </c>
      <c r="I46" s="323">
        <f t="array" ref="I46">IF($E$13=$U$2,INDEX(Профильные_системы[РРЦ Без НДС],MATCH(C46&amp;D46,Профильные_системы[Название]&amp;Профильные_системы[цвет],0)),IF($E$13=$U$1,INDEX(Профильные_системы[РРЦ с НДС],MATCH(C46&amp;D46,Профильные_системы[Название]&amp;Профильные_системы[цвет],0)),IF($E$13=$U$3,INDEX(Профильные_системы["0" НДС],MATCH(C46&amp;D46,Профильные_системы[Название]&amp;Профильные_системы[цвет],0)),0)))</f>
        <v>2219.4699999999998</v>
      </c>
      <c r="J46" s="323">
        <f t="shared" si="1"/>
        <v>2219.4699999999998</v>
      </c>
      <c r="K46" s="5"/>
    </row>
    <row r="47" spans="1:11" s="31" customFormat="1" ht="24.95" customHeight="1" x14ac:dyDescent="0.25">
      <c r="A47" s="5"/>
      <c r="B47" s="730"/>
      <c r="C47" s="103" t="s">
        <v>448</v>
      </c>
      <c r="D47" s="45" t="s">
        <v>11</v>
      </c>
      <c r="E47" s="274" t="str">
        <f t="array" ref="E47">INDEX(Профильные_системы[артикул],MATCH('Сиcтема Slim line, Slim MAX'!$C47&amp;'Сиcтема Slim line, Slim MAX'!$D47,Профильные_системы[Название]&amp;Профильные_системы[цвет],0),0)</f>
        <v>AV0590.VP540.CHMAN.CJ</v>
      </c>
      <c r="F47" s="757"/>
      <c r="G47" s="274">
        <v>5.4</v>
      </c>
      <c r="H47" s="274" t="s">
        <v>369</v>
      </c>
      <c r="I47" s="323">
        <f t="array" ref="I47">IF($E$13=$U$2,INDEX(Профильные_системы[РРЦ Без НДС],MATCH(C47&amp;D47,Профильные_системы[Название]&amp;Профильные_системы[цвет],0)),IF($E$13=$U$1,INDEX(Профильные_системы[РРЦ с НДС],MATCH(C47&amp;D47,Профильные_системы[Название]&amp;Профильные_системы[цвет],0)),IF($E$13=$U$3,INDEX(Профильные_системы["0" НДС],MATCH(C47&amp;D47,Профильные_системы[Название]&amp;Профильные_системы[цвет],0)),0)))</f>
        <v>2087.36</v>
      </c>
      <c r="J47" s="323">
        <f t="shared" si="1"/>
        <v>2087.36</v>
      </c>
      <c r="K47" s="5"/>
    </row>
    <row r="48" spans="1:11" s="31" customFormat="1" ht="24.95" customHeight="1" x14ac:dyDescent="0.25">
      <c r="A48" s="5"/>
      <c r="B48" s="730"/>
      <c r="C48" s="103" t="s">
        <v>448</v>
      </c>
      <c r="D48" s="45" t="s">
        <v>7</v>
      </c>
      <c r="E48" s="274" t="str">
        <f t="array" ref="E48">INDEX(Профильные_системы[артикул],MATCH('Сиcтема Slim line, Slim MAX'!$C48&amp;'Сиcтема Slim line, Slim MAX'!$D48,Профильные_системы[Название]&amp;Профильные_системы[цвет],0),0)</f>
        <v>AV0590.VP540.WHGPC.CJ</v>
      </c>
      <c r="F48" s="757"/>
      <c r="G48" s="274">
        <v>5.4</v>
      </c>
      <c r="H48" s="274" t="s">
        <v>369</v>
      </c>
      <c r="I48" s="323">
        <f t="array" ref="I48">IF($E$13=$U$2,INDEX(Профильные_системы[РРЦ Без НДС],MATCH(C48&amp;D48,Профильные_системы[Название]&amp;Профильные_системы[цвет],0)),IF($E$13=$U$1,INDEX(Профильные_системы[РРЦ с НДС],MATCH(C48&amp;D48,Профильные_системы[Название]&amp;Профильные_системы[цвет],0)),IF($E$13=$U$3,INDEX(Профильные_системы["0" НДС],MATCH(C48&amp;D48,Профильные_системы[Название]&amp;Профильные_системы[цвет],0)),0)))</f>
        <v>2509.27</v>
      </c>
      <c r="J48" s="323">
        <f t="shared" si="1"/>
        <v>2509.27</v>
      </c>
      <c r="K48" s="5"/>
    </row>
    <row r="49" spans="1:11" s="31" customFormat="1" ht="24.95" customHeight="1" x14ac:dyDescent="0.25">
      <c r="A49" s="5"/>
      <c r="B49" s="730"/>
      <c r="C49" s="103" t="s">
        <v>448</v>
      </c>
      <c r="D49" s="45" t="s">
        <v>5</v>
      </c>
      <c r="E49" s="274" t="str">
        <f t="array" ref="E49">INDEX(Профильные_системы[артикул],MATCH('Сиcтема Slim line, Slim MAX'!$C49&amp;'Сиcтема Slim line, Slim MAX'!$D49,Профильные_системы[Название]&amp;Профильные_системы[цвет],0),0)</f>
        <v>AV0590.VP540.BKSPC.CJ</v>
      </c>
      <c r="F49" s="758"/>
      <c r="G49" s="274">
        <v>5.4</v>
      </c>
      <c r="H49" s="274" t="s">
        <v>369</v>
      </c>
      <c r="I49" s="323">
        <f t="array" ref="I49">IF($E$13=$U$2,INDEX(Профильные_системы[РРЦ Без НДС],MATCH(C49&amp;D49,Профильные_системы[Название]&amp;Профильные_системы[цвет],0)),IF($E$13=$U$1,INDEX(Профильные_системы[РРЦ с НДС],MATCH(C49&amp;D49,Профильные_системы[Название]&amp;Профильные_системы[цвет],0)),IF($E$13=$U$3,INDEX(Профильные_системы["0" НДС],MATCH(C49&amp;D49,Профильные_системы[Название]&amp;Профильные_системы[цвет],0)),0)))</f>
        <v>2509.27</v>
      </c>
      <c r="J49" s="323">
        <f t="shared" si="1"/>
        <v>2509.27</v>
      </c>
      <c r="K49" s="5"/>
    </row>
    <row r="50" spans="1:11" s="31" customFormat="1" ht="24.95" customHeight="1" x14ac:dyDescent="0.25">
      <c r="A50" s="5"/>
      <c r="B50" s="730"/>
      <c r="C50" s="103" t="s">
        <v>1081</v>
      </c>
      <c r="D50" s="45" t="s">
        <v>3</v>
      </c>
      <c r="E50" s="274" t="str">
        <f t="array" ref="E50">INDEX(Профильные_системы[артикул],MATCH('Сиcтема Slim line, Slim MAX'!$C50&amp;'Сиcтема Slim line, Slim MAX'!$D50,Профильные_системы[Название]&amp;Профильные_системы[цвет],0),0)</f>
        <v>AV0700.VP540.SLMAN.CJ</v>
      </c>
      <c r="F50" s="756" t="s">
        <v>236</v>
      </c>
      <c r="G50" s="274">
        <v>5.4</v>
      </c>
      <c r="H50" s="274" t="s">
        <v>369</v>
      </c>
      <c r="I50" s="323">
        <f t="array" ref="I50">IF($E$13=$U$2,INDEX(Профильные_системы[РРЦ Без НДС],MATCH(C50&amp;D50,Профильные_системы[Название]&amp;Профильные_системы[цвет],0)),IF($E$13=$U$1,INDEX(Профильные_системы[РРЦ с НДС],MATCH(C50&amp;D50,Профильные_системы[Название]&amp;Профильные_системы[цвет],0)),IF($E$13=$U$3,INDEX(Профильные_системы["0" НДС],MATCH(C50&amp;D50,Профильные_системы[Название]&amp;Профильные_системы[цвет],0)),0)))</f>
        <v>2219.7600000000002</v>
      </c>
      <c r="J50" s="323">
        <f t="shared" si="1"/>
        <v>2219.7600000000002</v>
      </c>
      <c r="K50" s="5"/>
    </row>
    <row r="51" spans="1:11" s="31" customFormat="1" ht="24.95" customHeight="1" x14ac:dyDescent="0.25">
      <c r="A51" s="5"/>
      <c r="B51" s="730"/>
      <c r="C51" s="103" t="s">
        <v>1081</v>
      </c>
      <c r="D51" s="45" t="s">
        <v>11</v>
      </c>
      <c r="E51" s="274" t="str">
        <f t="array" ref="E51">INDEX(Профильные_системы[артикул],MATCH('Сиcтема Slim line, Slim MAX'!$C51&amp;'Сиcтема Slim line, Slim MAX'!$D51,Профильные_системы[Название]&amp;Профильные_системы[цвет],0),0)</f>
        <v>AV0700.VP540.CHMAN.CJ</v>
      </c>
      <c r="F51" s="757"/>
      <c r="G51" s="274">
        <v>5.4</v>
      </c>
      <c r="H51" s="274" t="s">
        <v>369</v>
      </c>
      <c r="I51" s="323">
        <f t="array" ref="I51">IF($E$13=$U$2,INDEX(Профильные_системы[РРЦ Без НДС],MATCH(C51&amp;D51,Профильные_системы[Название]&amp;Профильные_системы[цвет],0)),IF($E$13=$U$1,INDEX(Профильные_системы[РРЦ с НДС],MATCH(C51&amp;D51,Профильные_системы[Название]&amp;Профильные_системы[цвет],0)),IF($E$13=$U$3,INDEX(Профильные_системы["0" НДС],MATCH(C51&amp;D51,Профильные_системы[Название]&amp;Профильные_системы[цвет],0)),0)))</f>
        <v>2076.59</v>
      </c>
      <c r="J51" s="323">
        <f t="shared" si="1"/>
        <v>2076.59</v>
      </c>
      <c r="K51" s="5"/>
    </row>
    <row r="52" spans="1:11" s="31" customFormat="1" ht="24.95" customHeight="1" x14ac:dyDescent="0.25">
      <c r="A52" s="5"/>
      <c r="B52" s="730"/>
      <c r="C52" s="103" t="s">
        <v>1081</v>
      </c>
      <c r="D52" s="45" t="s">
        <v>7</v>
      </c>
      <c r="E52" s="274" t="str">
        <f t="array" ref="E52">INDEX(Профильные_системы[артикул],MATCH('Сиcтема Slim line, Slim MAX'!$C52&amp;'Сиcтема Slim line, Slim MAX'!$D52,Профильные_системы[Название]&amp;Профильные_системы[цвет],0),0)</f>
        <v>AV0700.VP540.WHGPC.CJ</v>
      </c>
      <c r="F52" s="757"/>
      <c r="G52" s="274">
        <v>5.4</v>
      </c>
      <c r="H52" s="274" t="s">
        <v>369</v>
      </c>
      <c r="I52" s="323">
        <f t="array" ref="I52">IF($E$13=$U$2,INDEX(Профильные_системы[РРЦ Без НДС],MATCH(C52&amp;D52,Профильные_системы[Название]&amp;Профильные_системы[цвет],0)),IF($E$13=$U$1,INDEX(Профильные_системы[РРЦ с НДС],MATCH(C52&amp;D52,Профильные_системы[Название]&amp;Профильные_системы[цвет],0)),IF($E$13=$U$3,INDEX(Профильные_системы["0" НДС],MATCH(C52&amp;D52,Профильные_системы[Название]&amp;Профильные_системы[цвет],0)),0)))</f>
        <v>2510.21</v>
      </c>
      <c r="J52" s="323">
        <f t="shared" si="1"/>
        <v>2510.21</v>
      </c>
      <c r="K52" s="5"/>
    </row>
    <row r="53" spans="1:11" s="31" customFormat="1" ht="24.95" customHeight="1" x14ac:dyDescent="0.25">
      <c r="A53" s="5"/>
      <c r="B53" s="730"/>
      <c r="C53" s="103" t="s">
        <v>1081</v>
      </c>
      <c r="D53" s="45" t="s">
        <v>5</v>
      </c>
      <c r="E53" s="274" t="str">
        <f t="array" ref="E53">INDEX(Профильные_системы[артикул],MATCH('Сиcтема Slim line, Slim MAX'!$C53&amp;'Сиcтема Slim line, Slim MAX'!$D53,Профильные_системы[Название]&amp;Профильные_системы[цвет],0),0)</f>
        <v>AV0700.VP540.BKSPC.CJ</v>
      </c>
      <c r="F53" s="758"/>
      <c r="G53" s="274">
        <v>5.4</v>
      </c>
      <c r="H53" s="274" t="s">
        <v>369</v>
      </c>
      <c r="I53" s="323">
        <f t="array" ref="I53">IF($E$13=$U$2,INDEX(Профильные_системы[РРЦ Без НДС],MATCH(C53&amp;D53,Профильные_системы[Название]&amp;Профильные_системы[цвет],0)),IF($E$13=$U$1,INDEX(Профильные_системы[РРЦ с НДС],MATCH(C53&amp;D53,Профильные_системы[Название]&amp;Профильные_системы[цвет],0)),IF($E$13=$U$3,INDEX(Профильные_системы["0" НДС],MATCH(C53&amp;D53,Профильные_системы[Название]&amp;Профильные_системы[цвет],0)),0)))</f>
        <v>2510.21</v>
      </c>
      <c r="J53" s="323">
        <f t="shared" si="1"/>
        <v>2510.21</v>
      </c>
      <c r="K53" s="5"/>
    </row>
    <row r="54" spans="1:11" s="31" customFormat="1" ht="24.95" customHeight="1" x14ac:dyDescent="0.25">
      <c r="A54" s="5"/>
      <c r="B54" s="734"/>
      <c r="C54" s="103" t="s">
        <v>453</v>
      </c>
      <c r="D54" s="45" t="s">
        <v>3</v>
      </c>
      <c r="E54" s="274" t="str">
        <f t="array" ref="E54">INDEX(Профильные_системы[артикул],MATCH('Сиcтема Slim line, Slim MAX'!$C54&amp;'Сиcтема Slim line, Slim MAX'!$D54,Профильные_системы[Название]&amp;Профильные_системы[цвет],0),0)</f>
        <v>AV0588.VP540.SLMAN.CJ</v>
      </c>
      <c r="F54" s="756" t="s">
        <v>236</v>
      </c>
      <c r="G54" s="274">
        <v>5.4</v>
      </c>
      <c r="H54" s="274" t="s">
        <v>369</v>
      </c>
      <c r="I54" s="323">
        <f t="array" ref="I54">IF($E$13=$U$2,INDEX(Профильные_системы[РРЦ Без НДС],MATCH(C54&amp;D54,Профильные_системы[Название]&amp;Профильные_системы[цвет],0)),IF($E$13=$U$1,INDEX(Профильные_системы[РРЦ с НДС],MATCH(C54&amp;D54,Профильные_системы[Название]&amp;Профильные_системы[цвет],0)),IF($E$13=$U$3,INDEX(Профильные_системы["0" НДС],MATCH(C54&amp;D54,Профильные_системы[Название]&amp;Профильные_системы[цвет],0)),0)))</f>
        <v>2008.09</v>
      </c>
      <c r="J54" s="323">
        <f t="shared" si="1"/>
        <v>2008.09</v>
      </c>
      <c r="K54" s="5"/>
    </row>
    <row r="55" spans="1:11" s="31" customFormat="1" ht="24.95" customHeight="1" x14ac:dyDescent="0.25">
      <c r="A55" s="5"/>
      <c r="B55" s="737"/>
      <c r="C55" s="103" t="s">
        <v>453</v>
      </c>
      <c r="D55" s="45" t="s">
        <v>11</v>
      </c>
      <c r="E55" s="274" t="str">
        <f t="array" ref="E55">INDEX(Профильные_системы[артикул],MATCH('Сиcтема Slim line, Slim MAX'!$C55&amp;'Сиcтема Slim line, Slim MAX'!$D55,Профильные_системы[Название]&amp;Профильные_системы[цвет],0),0)</f>
        <v>AV0588.VP540.CHMAN.CJ</v>
      </c>
      <c r="F55" s="757"/>
      <c r="G55" s="274">
        <v>5.4</v>
      </c>
      <c r="H55" s="274" t="s">
        <v>369</v>
      </c>
      <c r="I55" s="323">
        <f t="array" ref="I55">IF($E$13=$U$2,INDEX(Профильные_системы[РРЦ Без НДС],MATCH(C55&amp;D55,Профильные_системы[Название]&amp;Профильные_системы[цвет],0)),IF($E$13=$U$1,INDEX(Профильные_системы[РРЦ с НДС],MATCH(C55&amp;D55,Профильные_системы[Название]&amp;Профильные_системы[цвет],0)),IF($E$13=$U$3,INDEX(Профильные_системы["0" НДС],MATCH(C55&amp;D55,Профильные_системы[Название]&amp;Профильные_системы[цвет],0)),0)))</f>
        <v>1888.8</v>
      </c>
      <c r="J55" s="323">
        <f t="shared" si="1"/>
        <v>1888.8</v>
      </c>
      <c r="K55" s="5"/>
    </row>
    <row r="56" spans="1:11" s="31" customFormat="1" ht="24.95" customHeight="1" x14ac:dyDescent="0.25">
      <c r="A56" s="5"/>
      <c r="B56" s="737"/>
      <c r="C56" s="103" t="s">
        <v>453</v>
      </c>
      <c r="D56" s="45" t="s">
        <v>7</v>
      </c>
      <c r="E56" s="274" t="str">
        <f t="array" ref="E56">INDEX(Профильные_системы[артикул],MATCH('Сиcтема Slim line, Slim MAX'!$C56&amp;'Сиcтема Slim line, Slim MAX'!$D56,Профильные_системы[Название]&amp;Профильные_системы[цвет],0),0)</f>
        <v>AV0588.VP540.WHGPC.CJ</v>
      </c>
      <c r="F56" s="757"/>
      <c r="G56" s="274">
        <v>5.4</v>
      </c>
      <c r="H56" s="274" t="s">
        <v>369</v>
      </c>
      <c r="I56" s="323">
        <f t="array" ref="I56">IF($E$13=$U$2,INDEX(Профильные_системы[РРЦ Без НДС],MATCH(C56&amp;D56,Профильные_системы[Название]&amp;Профильные_системы[цвет],0)),IF($E$13=$U$1,INDEX(Профильные_системы[РРЦ с НДС],MATCH(C56&amp;D56,Профильные_системы[Название]&amp;Профильные_системы[цвет],0)),IF($E$13=$U$3,INDEX(Профильные_системы["0" НДС],MATCH(C56&amp;D56,Профильные_системы[Название]&amp;Профильные_системы[цвет],0)),0)))</f>
        <v>2288.44</v>
      </c>
      <c r="J56" s="323">
        <f t="shared" si="1"/>
        <v>2288.44</v>
      </c>
      <c r="K56" s="5"/>
    </row>
    <row r="57" spans="1:11" s="31" customFormat="1" ht="24.95" customHeight="1" x14ac:dyDescent="0.25">
      <c r="A57" s="5"/>
      <c r="B57" s="738"/>
      <c r="C57" s="103" t="s">
        <v>453</v>
      </c>
      <c r="D57" s="45" t="s">
        <v>5</v>
      </c>
      <c r="E57" s="274" t="str">
        <f t="array" ref="E57">INDEX(Профильные_системы[артикул],MATCH('Сиcтема Slim line, Slim MAX'!$C57&amp;'Сиcтема Slim line, Slim MAX'!$D57,Профильные_системы[Название]&amp;Профильные_системы[цвет],0),0)</f>
        <v>AV0588.VP540.BKSPC.CJ</v>
      </c>
      <c r="F57" s="758"/>
      <c r="G57" s="274">
        <v>5.4</v>
      </c>
      <c r="H57" s="274" t="s">
        <v>369</v>
      </c>
      <c r="I57" s="323">
        <f t="array" ref="I57">IF($E$13=$U$2,INDEX(Профильные_системы[РРЦ Без НДС],MATCH(C57&amp;D57,Профильные_системы[Название]&amp;Профильные_системы[цвет],0)),IF($E$13=$U$1,INDEX(Профильные_системы[РРЦ с НДС],MATCH(C57&amp;D57,Профильные_системы[Название]&amp;Профильные_системы[цвет],0)),IF($E$13=$U$3,INDEX(Профильные_системы["0" НДС],MATCH(C57&amp;D57,Профильные_системы[Название]&amp;Профильные_системы[цвет],0)),0)))</f>
        <v>2288.44</v>
      </c>
      <c r="J57" s="323">
        <f t="shared" si="1"/>
        <v>2288.44</v>
      </c>
      <c r="K57" s="5"/>
    </row>
    <row r="58" spans="1:11" s="31" customFormat="1" ht="24.95" customHeight="1" x14ac:dyDescent="0.25">
      <c r="A58" s="5"/>
      <c r="B58" s="730"/>
      <c r="C58" s="103" t="s">
        <v>1030</v>
      </c>
      <c r="D58" s="45" t="s">
        <v>3</v>
      </c>
      <c r="E58" s="274" t="str">
        <f t="array" ref="E58">INDEX(Профильные_системы[артикул],MATCH('Сиcтема Slim line, Slim MAX'!$C58&amp;'Сиcтема Slim line, Slim MAX'!$D58,Профильные_системы[Название]&amp;Профильные_системы[цвет],0),0)</f>
        <v>AV0589.VP540.SLMAN.CJ</v>
      </c>
      <c r="F58" s="756" t="s">
        <v>236</v>
      </c>
      <c r="G58" s="274">
        <v>5.4</v>
      </c>
      <c r="H58" s="274" t="s">
        <v>369</v>
      </c>
      <c r="I58" s="323">
        <f t="array" ref="I58">IF($E$13=$U$2,INDEX(Профильные_системы[РРЦ Без НДС],MATCH(C58&amp;D58,Профильные_системы[Название]&amp;Профильные_системы[цвет],0)),IF($E$13=$U$1,INDEX(Профильные_системы[РРЦ с НДС],MATCH(C58&amp;D58,Профильные_системы[Название]&amp;Профильные_системы[цвет],0)),IF($E$13=$U$3,INDEX(Профильные_системы["0" НДС],MATCH(C58&amp;D58,Профильные_системы[Название]&amp;Профильные_системы[цвет],0)),0)))</f>
        <v>3977.78</v>
      </c>
      <c r="J58" s="323">
        <f t="shared" si="1"/>
        <v>3977.78</v>
      </c>
      <c r="K58" s="5"/>
    </row>
    <row r="59" spans="1:11" s="31" customFormat="1" ht="24.95" customHeight="1" x14ac:dyDescent="0.25">
      <c r="A59" s="5"/>
      <c r="B59" s="730"/>
      <c r="C59" s="103" t="s">
        <v>1030</v>
      </c>
      <c r="D59" s="45" t="s">
        <v>11</v>
      </c>
      <c r="E59" s="274" t="str">
        <f t="array" ref="E59">INDEX(Профильные_системы[артикул],MATCH('Сиcтема Slim line, Slim MAX'!$C59&amp;'Сиcтема Slim line, Slim MAX'!$D59,Профильные_системы[Название]&amp;Профильные_системы[цвет],0),0)</f>
        <v>AV0589.VP540.CHMAN.CJ</v>
      </c>
      <c r="F59" s="757"/>
      <c r="G59" s="274">
        <v>5.4</v>
      </c>
      <c r="H59" s="274" t="s">
        <v>369</v>
      </c>
      <c r="I59" s="323">
        <f t="array" ref="I59">IF($E$13=$U$2,INDEX(Профильные_системы[РРЦ Без НДС],MATCH(C59&amp;D59,Профильные_системы[Название]&amp;Профильные_системы[цвет],0)),IF($E$13=$U$1,INDEX(Профильные_системы[РРЦ с НДС],MATCH(C59&amp;D59,Профильные_системы[Название]&amp;Профильные_системы[цвет],0)),IF($E$13=$U$3,INDEX(Профильные_системы["0" НДС],MATCH(C59&amp;D59,Профильные_системы[Название]&amp;Профильные_системы[цвет],0)),0)))</f>
        <v>3740.64</v>
      </c>
      <c r="J59" s="323">
        <f t="shared" si="1"/>
        <v>3740.64</v>
      </c>
      <c r="K59" s="5"/>
    </row>
    <row r="60" spans="1:11" s="31" customFormat="1" ht="24.95" customHeight="1" x14ac:dyDescent="0.25">
      <c r="A60" s="5"/>
      <c r="B60" s="730"/>
      <c r="C60" s="103" t="s">
        <v>1030</v>
      </c>
      <c r="D60" s="45" t="s">
        <v>7</v>
      </c>
      <c r="E60" s="274" t="str">
        <f t="array" ref="E60">INDEX(Профильные_системы[артикул],MATCH('Сиcтема Slim line, Slim MAX'!$C60&amp;'Сиcтема Slim line, Slim MAX'!$D60,Профильные_системы[Название]&amp;Профильные_системы[цвет],0),0)</f>
        <v>AV0589.VP540.WHGPC.CJ</v>
      </c>
      <c r="F60" s="757"/>
      <c r="G60" s="274">
        <v>5.4</v>
      </c>
      <c r="H60" s="274" t="s">
        <v>369</v>
      </c>
      <c r="I60" s="323">
        <f t="array" ref="I60">IF($E$13=$U$2,INDEX(Профильные_системы[РРЦ Без НДС],MATCH(C60&amp;D60,Профильные_системы[Название]&amp;Профильные_системы[цвет],0)),IF($E$13=$U$1,INDEX(Профильные_системы[РРЦ с НДС],MATCH(C60&amp;D60,Профильные_системы[Название]&amp;Профильные_системы[цвет],0)),IF($E$13=$U$3,INDEX(Профильные_системы["0" НДС],MATCH(C60&amp;D60,Профильные_системы[Название]&amp;Профильные_системы[цвет],0)),0)))</f>
        <v>4526.7299999999996</v>
      </c>
      <c r="J60" s="323">
        <f t="shared" si="1"/>
        <v>4526.7299999999996</v>
      </c>
      <c r="K60" s="5"/>
    </row>
    <row r="61" spans="1:11" s="31" customFormat="1" ht="24.95" customHeight="1" x14ac:dyDescent="0.25">
      <c r="A61" s="5"/>
      <c r="B61" s="734"/>
      <c r="C61" s="317" t="s">
        <v>1030</v>
      </c>
      <c r="D61" s="318" t="s">
        <v>5</v>
      </c>
      <c r="E61" s="272" t="str">
        <f t="array" ref="E61">INDEX(Профильные_системы[артикул],MATCH('Сиcтема Slim line, Slim MAX'!$C61&amp;'Сиcтема Slim line, Slim MAX'!$D61,Профильные_системы[Название]&amp;Профильные_системы[цвет],0),0)</f>
        <v>AV0589.VP540.BKSPC.CJ</v>
      </c>
      <c r="F61" s="757"/>
      <c r="G61" s="272">
        <v>5.4</v>
      </c>
      <c r="H61" s="272" t="s">
        <v>369</v>
      </c>
      <c r="I61" s="323">
        <f t="array" ref="I61">IF($E$13=$U$2,INDEX(Профильные_системы[РРЦ Без НДС],MATCH(C61&amp;D61,Профильные_системы[Название]&amp;Профильные_системы[цвет],0)),IF($E$13=$U$1,INDEX(Профильные_системы[РРЦ с НДС],MATCH(C61&amp;D61,Профильные_системы[Название]&amp;Профильные_системы[цвет],0)),IF($E$13=$U$3,INDEX(Профильные_системы["0" НДС],MATCH(C61&amp;D61,Профильные_системы[Название]&amp;Профильные_системы[цвет],0)),0)))</f>
        <v>4526.7299999999996</v>
      </c>
      <c r="J61" s="323">
        <f t="shared" si="1"/>
        <v>4526.7299999999996</v>
      </c>
      <c r="K61" s="5"/>
    </row>
    <row r="62" spans="1:11" ht="21" customHeight="1" x14ac:dyDescent="0.3">
      <c r="A62" s="3"/>
      <c r="B62" s="71"/>
      <c r="C62" s="143"/>
      <c r="D62" s="143"/>
      <c r="E62" s="143"/>
      <c r="F62" s="324" t="s">
        <v>430</v>
      </c>
      <c r="G62" s="93"/>
      <c r="H62" s="93"/>
      <c r="I62" s="93"/>
      <c r="J62" s="345"/>
      <c r="K62" s="3"/>
    </row>
    <row r="63" spans="1:11" s="58" customFormat="1" ht="60" customHeight="1" x14ac:dyDescent="0.25">
      <c r="A63" s="56"/>
      <c r="B63" s="567"/>
      <c r="C63" s="319" t="s">
        <v>1163</v>
      </c>
      <c r="D63" s="273"/>
      <c r="E63" s="273" t="str">
        <f t="array" ref="E63">INDEX(Профильные_системы[артикул],MATCH('Сиcтема Slim line, Slim MAX'!$C63&amp;'Сиcтема Slim line, Slim MAX'!$D63,Профильные_системы[Название]&amp;Профильные_системы[цвет],0),0)</f>
        <v>NA0167.VR000.ZN0EP.CO</v>
      </c>
      <c r="F63" s="273" t="s">
        <v>406</v>
      </c>
      <c r="G63" s="273"/>
      <c r="H63" s="273" t="s">
        <v>367</v>
      </c>
      <c r="I63" s="323">
        <f t="array" ref="I63">IF($E$13=$U$2,INDEX(Профильные_системы[РРЦ Без НДС],MATCH(C63&amp;D63,Профильные_системы[Название]&amp;Профильные_системы[цвет],0)),IF($E$13=$U$1,INDEX(Профильные_системы[РРЦ с НДС],MATCH(C63&amp;D63,Профильные_системы[Название]&amp;Профильные_системы[цвет],0)),IF($E$13=$U$3,INDEX(Профильные_системы["0" НДС],MATCH(C63&amp;D63,Профильные_системы[Название]&amp;Профильные_системы[цвет],0)),0)))</f>
        <v>598.29999999999995</v>
      </c>
      <c r="J63" s="323">
        <f t="shared" si="1"/>
        <v>598.29999999999995</v>
      </c>
      <c r="K63" s="56"/>
    </row>
    <row r="64" spans="1:11" s="58" customFormat="1" ht="60" customHeight="1" x14ac:dyDescent="0.25">
      <c r="A64" s="56"/>
      <c r="B64" s="566"/>
      <c r="C64" s="57" t="s">
        <v>1164</v>
      </c>
      <c r="D64" s="274"/>
      <c r="E64" s="274" t="str">
        <f t="array" ref="E64">INDEX(Профильные_системы[артикул],MATCH('Сиcтема Slim line, Slim MAX'!$C64&amp;'Сиcтема Slim line, Slim MAX'!$D64,Профильные_системы[Название]&amp;Профильные_системы[цвет],0),0)</f>
        <v>NA0166.VR000.ZN0EP.CO</v>
      </c>
      <c r="F64" s="274" t="s">
        <v>406</v>
      </c>
      <c r="G64" s="274"/>
      <c r="H64" s="274" t="s">
        <v>367</v>
      </c>
      <c r="I64" s="323">
        <f t="array" ref="I64">IF($E$13=$U$2,INDEX(Профильные_системы[РРЦ Без НДС],MATCH(C64&amp;D64,Профильные_системы[Название]&amp;Профильные_системы[цвет],0)),IF($E$13=$U$1,INDEX(Профильные_системы[РРЦ с НДС],MATCH(C64&amp;D64,Профильные_системы[Название]&amp;Профильные_системы[цвет],0)),IF($E$13=$U$3,INDEX(Профильные_системы["0" НДС],MATCH(C64&amp;D64,Профильные_системы[Название]&amp;Профильные_системы[цвет],0)),0)))</f>
        <v>598.29999999999995</v>
      </c>
      <c r="J64" s="323">
        <f t="shared" si="1"/>
        <v>598.29999999999995</v>
      </c>
      <c r="K64" s="56"/>
    </row>
    <row r="65" spans="1:11" s="58" customFormat="1" ht="60" customHeight="1" x14ac:dyDescent="0.25">
      <c r="A65" s="56"/>
      <c r="B65" s="59"/>
      <c r="C65" s="57" t="s">
        <v>1396</v>
      </c>
      <c r="D65" s="274"/>
      <c r="E65" s="274" t="str">
        <f t="array" ref="E65">INDEX(Профильные_системы[артикул],MATCH('Сиcтема Slim line, Slim MAX'!$C65&amp;'Сиcтема Slim line, Slim MAX'!$D65,Профильные_системы[Название]&amp;Профильные_системы[цвет],0),0)</f>
        <v>AV0160.AS000.ZN0EP.CO</v>
      </c>
      <c r="F65" s="274" t="s">
        <v>431</v>
      </c>
      <c r="G65" s="274"/>
      <c r="H65" s="274" t="s">
        <v>367</v>
      </c>
      <c r="I65" s="323">
        <f t="array" ref="I65">IF($E$13=$U$2,INDEX(Профильные_системы[РРЦ Без НДС],MATCH(C65&amp;D65,Профильные_системы[Название]&amp;Профильные_системы[цвет],0)),IF($E$13=$U$1,INDEX(Профильные_системы[РРЦ с НДС],MATCH(C65&amp;D65,Профильные_системы[Название]&amp;Профильные_системы[цвет],0)),IF($E$13=$U$3,INDEX(Профильные_системы["0" НДС],MATCH(C65&amp;D65,Профильные_системы[Название]&amp;Профильные_системы[цвет],0)),0)))</f>
        <v>339.08</v>
      </c>
      <c r="J65" s="323">
        <f t="shared" si="1"/>
        <v>339.08</v>
      </c>
      <c r="K65" s="56"/>
    </row>
    <row r="66" spans="1:11" s="58" customFormat="1" ht="60" customHeight="1" x14ac:dyDescent="0.25">
      <c r="A66" s="56"/>
      <c r="B66" s="59"/>
      <c r="C66" s="568" t="s">
        <v>1165</v>
      </c>
      <c r="D66" s="274"/>
      <c r="E66" s="274" t="str">
        <f t="array" ref="E66">INDEX(Профильные_системы[артикул],MATCH('Сиcтема Slim line, Slim MAX'!$C66&amp;'Сиcтема Slim line, Slim MAX'!$D66,Профильные_системы[Название]&amp;Профильные_системы[цвет],0),0)</f>
        <v>NA0169.VR000.BK000.CO</v>
      </c>
      <c r="F66" s="274" t="s">
        <v>2183</v>
      </c>
      <c r="G66" s="274"/>
      <c r="H66" s="274" t="s">
        <v>367</v>
      </c>
      <c r="I66" s="323">
        <f t="array" ref="I66">IF($E$13=$U$2,INDEX(Профильные_системы[РРЦ Без НДС],MATCH(C66&amp;D66,Профильные_системы[Название]&amp;Профильные_системы[цвет],0)),IF($E$13=$U$1,INDEX(Профильные_системы[РРЦ с НДС],MATCH(C66&amp;D66,Профильные_системы[Название]&amp;Профильные_системы[цвет],0)),IF($E$13=$U$3,INDEX(Профильные_системы["0" НДС],MATCH(C66&amp;D66,Профильные_системы[Название]&amp;Профильные_системы[цвет],0)),0)))</f>
        <v>159.68</v>
      </c>
      <c r="J66" s="323">
        <f t="shared" si="1"/>
        <v>159.68</v>
      </c>
      <c r="K66" s="56"/>
    </row>
    <row r="67" spans="1:11" s="58" customFormat="1" ht="60" customHeight="1" x14ac:dyDescent="0.25">
      <c r="A67" s="56"/>
      <c r="B67" s="59"/>
      <c r="C67" s="57" t="s">
        <v>432</v>
      </c>
      <c r="D67" s="274" t="s">
        <v>344</v>
      </c>
      <c r="E67" s="274" t="str">
        <f t="array" ref="E67">INDEX(Профильные_системы[артикул],MATCH('Сиcтема Slim line, Slim MAX'!$C67&amp;'Сиcтема Slim line, Slim MAX'!$D67,Профильные_системы[Название]&amp;Профильные_системы[цвет],0),0)</f>
        <v>AA0056.VM150.GR000.CL</v>
      </c>
      <c r="F67" s="274" t="s">
        <v>433</v>
      </c>
      <c r="G67" s="274"/>
      <c r="H67" s="274" t="s">
        <v>414</v>
      </c>
      <c r="I67" s="323">
        <f t="array" ref="I67">IF($E$13=$U$2,INDEX(Профильные_системы[РРЦ Без НДС],MATCH(C67&amp;D67,Профильные_системы[Название]&amp;Профильные_системы[цвет],0)),IF($E$13=$U$1,INDEX(Профильные_системы[РРЦ с НДС],MATCH(C67&amp;D67,Профильные_системы[Название]&amp;Профильные_системы[цвет],0)),IF($E$13=$U$3,INDEX(Профильные_системы["0" НДС],MATCH(C67&amp;D67,Профильные_системы[Название]&amp;Профильные_системы[цвет],0)),0)))</f>
        <v>10.67</v>
      </c>
      <c r="J67" s="323">
        <f t="shared" si="1"/>
        <v>10.67</v>
      </c>
      <c r="K67" s="56"/>
    </row>
    <row r="68" spans="1:11" s="58" customFormat="1" ht="60" customHeight="1" x14ac:dyDescent="0.25">
      <c r="A68" s="56"/>
      <c r="B68" s="59"/>
      <c r="C68" s="57" t="s">
        <v>434</v>
      </c>
      <c r="D68" s="274" t="s">
        <v>344</v>
      </c>
      <c r="E68" s="274" t="str">
        <f t="array" ref="E68">INDEX(Профильные_системы[артикул],MATCH('Сиcтема Slim line, Slim MAX'!$C68&amp;'Сиcтема Slim line, Slim MAX'!$D68,Профильные_системы[Название]&amp;Профильные_системы[цвет],0),0)</f>
        <v>AA0056.VM150.BK000.CL</v>
      </c>
      <c r="F68" s="274" t="s">
        <v>433</v>
      </c>
      <c r="G68" s="274"/>
      <c r="H68" s="274" t="s">
        <v>414</v>
      </c>
      <c r="I68" s="323">
        <f t="array" ref="I68">IF($E$13=$U$2,INDEX(Профильные_системы[РРЦ Без НДС],MATCH(C68&amp;D68,Профильные_системы[Название]&amp;Профильные_системы[цвет],0)),IF($E$13=$U$1,INDEX(Профильные_системы[РРЦ с НДС],MATCH(C68&amp;D68,Профильные_системы[Название]&amp;Профильные_системы[цвет],0)),IF($E$13=$U$3,INDEX(Профильные_системы["0" НДС],MATCH(C68&amp;D68,Профильные_системы[Название]&amp;Профильные_системы[цвет],0)),0)))</f>
        <v>10.67</v>
      </c>
      <c r="J68" s="323">
        <f t="shared" si="1"/>
        <v>10.67</v>
      </c>
      <c r="K68" s="56"/>
    </row>
    <row r="69" spans="1:11" s="58" customFormat="1" ht="60" customHeight="1" x14ac:dyDescent="0.25">
      <c r="A69" s="56"/>
      <c r="B69" s="567"/>
      <c r="C69" s="57" t="s">
        <v>435</v>
      </c>
      <c r="D69" s="274" t="s">
        <v>334</v>
      </c>
      <c r="E69" s="274" t="str">
        <f t="array" ref="E69">INDEX(Профильные_системы[артикул],MATCH('Сиcтема Slim line, Slim MAX'!$C69&amp;'Сиcтема Slim line, Slim MAX'!$D69,Профильные_системы[Название]&amp;Профильные_системы[цвет],0),0)</f>
        <v>AV0064.VM100.TR000.RK</v>
      </c>
      <c r="F69" s="274" t="s">
        <v>413</v>
      </c>
      <c r="G69" s="274"/>
      <c r="H69" s="274" t="s">
        <v>414</v>
      </c>
      <c r="I69" s="323">
        <f t="array" ref="I69">IF($E$13=$U$2,INDEX(Профильные_системы[РРЦ Без НДС],MATCH(C69&amp;D69,Профильные_системы[Название]&amp;Профильные_системы[цвет],0)),IF($E$13=$U$1,INDEX(Профильные_системы[РРЦ с НДС],MATCH(C69&amp;D69,Профильные_системы[Название]&amp;Профильные_системы[цвет],0)),IF($E$13=$U$3,INDEX(Профильные_системы["0" НДС],MATCH(C69&amp;D69,Профильные_системы[Название]&amp;Профильные_системы[цвет],0)),0)))</f>
        <v>44.33</v>
      </c>
      <c r="J69" s="323">
        <f t="shared" si="1"/>
        <v>44.33</v>
      </c>
      <c r="K69" s="56"/>
    </row>
    <row r="70" spans="1:11" s="58" customFormat="1" ht="60" customHeight="1" x14ac:dyDescent="0.25">
      <c r="A70" s="56"/>
      <c r="B70" s="566"/>
      <c r="C70" s="57" t="s">
        <v>435</v>
      </c>
      <c r="D70" s="274" t="s">
        <v>336</v>
      </c>
      <c r="E70" s="274" t="str">
        <f t="array" ref="E70">INDEX(Профильные_системы[артикул],MATCH('Сиcтема Slim line, Slim MAX'!$C70&amp;'Сиcтема Slim line, Slim MAX'!$D70,Профильные_системы[Название]&amp;Профильные_системы[цвет],0),0)</f>
        <v>AV0064.VM100.BK000.RK</v>
      </c>
      <c r="F70" s="274" t="s">
        <v>413</v>
      </c>
      <c r="G70" s="274"/>
      <c r="H70" s="274" t="s">
        <v>414</v>
      </c>
      <c r="I70" s="323">
        <f t="array" ref="I70">IF($E$13=$U$2,INDEX(Профильные_системы[РРЦ Без НДС],MATCH(C70&amp;D70,Профильные_системы[Название]&amp;Профильные_системы[цвет],0)),IF($E$13=$U$1,INDEX(Профильные_системы[РРЦ с НДС],MATCH(C70&amp;D70,Профильные_системы[Название]&amp;Профильные_системы[цвет],0)),IF($E$13=$U$3,INDEX(Профильные_системы["0" НДС],MATCH(C70&amp;D70,Профильные_системы[Название]&amp;Профильные_системы[цвет],0)),0)))</f>
        <v>44.33</v>
      </c>
      <c r="J70" s="323">
        <f t="shared" si="1"/>
        <v>44.33</v>
      </c>
      <c r="K70" s="56"/>
    </row>
    <row r="71" spans="1:11" s="58" customFormat="1" ht="60" customHeight="1" x14ac:dyDescent="0.25">
      <c r="A71" s="56"/>
      <c r="B71" s="59"/>
      <c r="C71" s="57" t="s">
        <v>1228</v>
      </c>
      <c r="D71" s="193" t="s">
        <v>1230</v>
      </c>
      <c r="E71" s="274" t="str">
        <f t="array" ref="E71">INDEX(Профильные_системы[артикул],MATCH('Сиcтема Slim line, Slim MAX'!$C71&amp;'Сиcтема Slim line, Slim MAX'!$D71,Профильные_системы[Название]&amp;Профильные_системы[цвет],0),0)</f>
        <v>AV0068.VM100.TR0EV.CB</v>
      </c>
      <c r="F71" s="274" t="s">
        <v>413</v>
      </c>
      <c r="G71" s="274"/>
      <c r="H71" s="274" t="s">
        <v>414</v>
      </c>
      <c r="I71" s="323">
        <f t="array" ref="I71">IF($E$13=$U$2,INDEX(Профильные_системы[РРЦ Без НДС],MATCH(C71&amp;D71,Профильные_системы[Название]&amp;Профильные_системы[цвет],0)),IF($E$13=$U$1,INDEX(Профильные_системы[РРЦ с НДС],MATCH(C71&amp;D71,Профильные_системы[Название]&amp;Профильные_системы[цвет],0)),IF($E$13=$U$3,INDEX(Профильные_системы["0" НДС],MATCH(C71&amp;D71,Профильные_системы[Название]&amp;Профильные_системы[цвет],0)),0)))</f>
        <v>63.38</v>
      </c>
      <c r="J71" s="323">
        <f t="shared" si="1"/>
        <v>63.38</v>
      </c>
      <c r="K71" s="56"/>
    </row>
    <row r="72" spans="1:11" s="58" customFormat="1" ht="60" customHeight="1" x14ac:dyDescent="0.25">
      <c r="A72" s="56"/>
      <c r="B72" s="271"/>
      <c r="C72" s="320" t="s">
        <v>323</v>
      </c>
      <c r="D72" s="272" t="s">
        <v>324</v>
      </c>
      <c r="E72" s="272" t="str">
        <f t="array" ref="E72">INDEX(Профильные_системы[артикул],MATCH('Сиcтема Slim line, Slim MAX'!$C72&amp;'Сиcтема Slim line, Slim MAX'!$D72,Профильные_системы[Название]&amp;Профильные_системы[цвет],0),0)</f>
        <v>AA0075.VP000.ZN0EP.CO</v>
      </c>
      <c r="F72" s="272" t="s">
        <v>436</v>
      </c>
      <c r="G72" s="272"/>
      <c r="H72" s="272" t="s">
        <v>369</v>
      </c>
      <c r="I72" s="323">
        <f t="array" ref="I72">IF($E$13=$U$2,INDEX(Профильные_системы[РРЦ Без НДС],MATCH(C72&amp;D72,Профильные_системы[Название]&amp;Профильные_системы[цвет],0)),IF($E$13=$U$1,INDEX(Профильные_системы[РРЦ с НДС],MATCH(C72&amp;D72,Профильные_системы[Название]&amp;Профильные_системы[цвет],0)),IF($E$13=$U$3,INDEX(Профильные_системы["0" НДС],MATCH(C72&amp;D72,Профильные_системы[Название]&amp;Профильные_системы[цвет],0)),0)))</f>
        <v>10.4</v>
      </c>
      <c r="J72" s="323">
        <f t="shared" si="1"/>
        <v>10.4</v>
      </c>
      <c r="K72" s="56"/>
    </row>
    <row r="73" spans="1:11" ht="10.5" customHeight="1" x14ac:dyDescent="0.25">
      <c r="A73" s="3"/>
      <c r="B73" s="152"/>
      <c r="C73" s="153"/>
      <c r="D73" s="154"/>
      <c r="E73" s="154"/>
      <c r="F73" s="154"/>
      <c r="G73" s="154"/>
      <c r="H73" s="154"/>
      <c r="I73" s="154">
        <v>0</v>
      </c>
      <c r="J73" s="163">
        <v>0</v>
      </c>
      <c r="K73" s="3"/>
    </row>
    <row r="74" spans="1:11" ht="4.5" customHeight="1" x14ac:dyDescent="0.25">
      <c r="A74" s="3"/>
      <c r="B74" s="3"/>
      <c r="C74" s="54"/>
      <c r="D74" s="202"/>
      <c r="E74" s="202"/>
      <c r="F74" s="202"/>
      <c r="G74" s="202"/>
      <c r="H74" s="202"/>
      <c r="I74" s="202"/>
      <c r="J74" s="202"/>
      <c r="K74" s="3"/>
    </row>
    <row r="75" spans="1:11" ht="24.95" customHeight="1" x14ac:dyDescent="0.25">
      <c r="A75" s="3"/>
      <c r="B75" s="165"/>
      <c r="C75" s="166"/>
      <c r="D75" s="93"/>
      <c r="E75" s="93" t="s">
        <v>1079</v>
      </c>
      <c r="F75" s="161"/>
      <c r="G75" s="161"/>
      <c r="H75" s="161"/>
      <c r="I75" s="161"/>
      <c r="J75" s="145"/>
      <c r="K75" s="3"/>
    </row>
    <row r="76" spans="1:11" ht="26.25" customHeight="1" x14ac:dyDescent="0.25">
      <c r="A76" s="3"/>
      <c r="B76" s="310"/>
      <c r="C76" s="311" t="s">
        <v>358</v>
      </c>
      <c r="D76" s="311" t="s">
        <v>359</v>
      </c>
      <c r="E76" s="311" t="s">
        <v>1</v>
      </c>
      <c r="F76" s="312" t="s">
        <v>361</v>
      </c>
      <c r="G76" s="313" t="s">
        <v>401</v>
      </c>
      <c r="H76" s="314" t="s">
        <v>362</v>
      </c>
      <c r="I76" s="314" t="s">
        <v>1345</v>
      </c>
      <c r="J76" s="315" t="s">
        <v>1346</v>
      </c>
      <c r="K76" s="3"/>
    </row>
    <row r="77" spans="1:11" ht="21" customHeight="1" x14ac:dyDescent="0.25">
      <c r="A77" s="3"/>
      <c r="B77" s="164"/>
      <c r="C77" s="98"/>
      <c r="D77" s="76"/>
      <c r="E77" s="76"/>
      <c r="F77" s="98" t="s">
        <v>417</v>
      </c>
      <c r="G77" s="76"/>
      <c r="H77" s="76"/>
      <c r="I77" s="76"/>
      <c r="J77" s="77"/>
      <c r="K77" s="3"/>
    </row>
    <row r="78" spans="1:11" s="31" customFormat="1" ht="24.95" customHeight="1" x14ac:dyDescent="0.25">
      <c r="A78" s="5"/>
      <c r="B78" s="738"/>
      <c r="C78" s="316" t="s">
        <v>1083</v>
      </c>
      <c r="D78" s="273" t="s">
        <v>3</v>
      </c>
      <c r="E78" s="273" t="str">
        <f t="array" ref="E78">INDEX(Профильные_системы[артикул],MATCH('Сиcтема Slim line, Slim MAX'!$C78&amp;'Сиcтема Slim line, Slim MAX'!$D78,Профильные_системы[Название]&amp;Профильные_системы[цвет],0),0)</f>
        <v>AV0696.VP540.SLMAN.CJ</v>
      </c>
      <c r="F78" s="757" t="s">
        <v>236</v>
      </c>
      <c r="G78" s="273">
        <v>5.4</v>
      </c>
      <c r="H78" s="273" t="s">
        <v>369</v>
      </c>
      <c r="I78" s="325">
        <f t="array" ref="I78">IF($E$13=$U$2,INDEX(Профильные_системы[РРЦ Без НДС],MATCH(C78&amp;D78,Профильные_системы[Название]&amp;Профильные_системы[цвет],0)),IF($E$13=$U$1,INDEX(Профильные_системы[РРЦ с НДС],MATCH(C78&amp;D78,Профильные_системы[Название]&amp;Профильные_системы[цвет],0)),IF($E$13=$U$3,INDEX(Профильные_системы["0" НДС],MATCH(C78&amp;D78,Профильные_системы[Название]&amp;Профильные_системы[цвет],0)),0)))</f>
        <v>1563.6</v>
      </c>
      <c r="J78" s="325">
        <f t="shared" ref="J78:J95" si="8">I78-I78*$J$17</f>
        <v>1563.6</v>
      </c>
      <c r="K78" s="5"/>
    </row>
    <row r="79" spans="1:11" s="31" customFormat="1" ht="24.95" customHeight="1" x14ac:dyDescent="0.25">
      <c r="A79" s="5"/>
      <c r="B79" s="730"/>
      <c r="C79" s="55" t="s">
        <v>1083</v>
      </c>
      <c r="D79" s="274" t="s">
        <v>7</v>
      </c>
      <c r="E79" s="274" t="str">
        <f t="array" ref="E79">INDEX(Профильные_системы[артикул],MATCH('Сиcтема Slim line, Slim MAX'!$C79&amp;'Сиcтема Slim line, Slim MAX'!$D79,Профильные_системы[Название]&amp;Профильные_системы[цвет],0),0)</f>
        <v>AV0696.VP540.WHGPC.CJ</v>
      </c>
      <c r="F79" s="757"/>
      <c r="G79" s="274">
        <v>5.4</v>
      </c>
      <c r="H79" s="274" t="s">
        <v>369</v>
      </c>
      <c r="I79" s="325">
        <f t="array" ref="I79">IF($E$13=$U$2,INDEX(Профильные_системы[РРЦ Без НДС],MATCH(C79&amp;D79,Профильные_системы[Название]&amp;Профильные_системы[цвет],0)),IF($E$13=$U$1,INDEX(Профильные_системы[РРЦ с НДС],MATCH(C79&amp;D79,Профильные_системы[Название]&amp;Профильные_системы[цвет],0)),IF($E$13=$U$3,INDEX(Профильные_системы["0" НДС],MATCH(C79&amp;D79,Профильные_системы[Название]&amp;Профильные_системы[цвет],0)),0)))</f>
        <v>1781.9</v>
      </c>
      <c r="J79" s="325">
        <f t="shared" si="8"/>
        <v>1781.9</v>
      </c>
      <c r="K79" s="5"/>
    </row>
    <row r="80" spans="1:11" s="31" customFormat="1" ht="24.95" customHeight="1" x14ac:dyDescent="0.25">
      <c r="A80" s="5"/>
      <c r="B80" s="730"/>
      <c r="C80" s="55" t="s">
        <v>1083</v>
      </c>
      <c r="D80" s="274" t="s">
        <v>5</v>
      </c>
      <c r="E80" s="274" t="str">
        <f t="array" ref="E80">INDEX(Профильные_системы[артикул],MATCH('Сиcтема Slim line, Slim MAX'!$C80&amp;'Сиcтема Slim line, Slim MAX'!$D80,Профильные_системы[Название]&amp;Профильные_системы[цвет],0),0)</f>
        <v>AV0696.VP540.BKSPC.CJ</v>
      </c>
      <c r="F80" s="758"/>
      <c r="G80" s="274">
        <v>5.4</v>
      </c>
      <c r="H80" s="274" t="s">
        <v>369</v>
      </c>
      <c r="I80" s="325">
        <f t="array" ref="I80">IF($E$13=$U$2,INDEX(Профильные_системы[РРЦ Без НДС],MATCH(C80&amp;D80,Профильные_системы[Название]&amp;Профильные_системы[цвет],0)),IF($E$13=$U$1,INDEX(Профильные_системы[РРЦ с НДС],MATCH(C80&amp;D80,Профильные_системы[Название]&amp;Профильные_системы[цвет],0)),IF($E$13=$U$3,INDEX(Профильные_системы["0" НДС],MATCH(C80&amp;D80,Профильные_системы[Название]&amp;Профильные_системы[цвет],0)),0)))</f>
        <v>1781.9</v>
      </c>
      <c r="J80" s="325">
        <f t="shared" si="8"/>
        <v>1781.9</v>
      </c>
      <c r="K80" s="5"/>
    </row>
    <row r="81" spans="1:11" s="31" customFormat="1" ht="24.95" customHeight="1" x14ac:dyDescent="0.25">
      <c r="A81" s="5"/>
      <c r="B81" s="730"/>
      <c r="C81" s="55" t="s">
        <v>444</v>
      </c>
      <c r="D81" s="274" t="s">
        <v>3</v>
      </c>
      <c r="E81" s="274" t="str">
        <f t="array" ref="E81">INDEX(Профильные_системы[артикул],MATCH('Сиcтема Slim line, Slim MAX'!$C81&amp;'Сиcтема Slim line, Slim MAX'!$D81,Профильные_системы[Название]&amp;Профильные_системы[цвет],0),0)</f>
        <v>AV0699.VP540.SLMAN.CJ</v>
      </c>
      <c r="F81" s="756" t="s">
        <v>236</v>
      </c>
      <c r="G81" s="274">
        <v>5.4</v>
      </c>
      <c r="H81" s="274" t="s">
        <v>369</v>
      </c>
      <c r="I81" s="325">
        <f t="array" ref="I81">IF($E$13=$U$2,INDEX(Профильные_системы[РРЦ Без НДС],MATCH(C81&amp;D81,Профильные_системы[Название]&amp;Профильные_системы[цвет],0)),IF($E$13=$U$1,INDEX(Профильные_системы[РРЦ с НДС],MATCH(C81&amp;D81,Профильные_системы[Название]&amp;Профильные_системы[цвет],0)),IF($E$13=$U$3,INDEX(Профильные_системы["0" НДС],MATCH(C81&amp;D81,Профильные_системы[Название]&amp;Профильные_системы[цвет],0)),0)))</f>
        <v>1641.77</v>
      </c>
      <c r="J81" s="325">
        <f t="shared" si="8"/>
        <v>1641.77</v>
      </c>
      <c r="K81" s="5"/>
    </row>
    <row r="82" spans="1:11" s="31" customFormat="1" ht="24.95" customHeight="1" x14ac:dyDescent="0.25">
      <c r="A82" s="5"/>
      <c r="B82" s="730"/>
      <c r="C82" s="55" t="s">
        <v>444</v>
      </c>
      <c r="D82" s="274" t="s">
        <v>7</v>
      </c>
      <c r="E82" s="274" t="str">
        <f t="array" ref="E82">INDEX(Профильные_системы[артикул],MATCH('Сиcтема Slim line, Slim MAX'!$C82&amp;'Сиcтема Slim line, Slim MAX'!$D82,Профильные_системы[Название]&amp;Профильные_системы[цвет],0),0)</f>
        <v>AV0699.VP540.WHGPC.CJ</v>
      </c>
      <c r="F82" s="757"/>
      <c r="G82" s="274">
        <v>5.4</v>
      </c>
      <c r="H82" s="274" t="s">
        <v>369</v>
      </c>
      <c r="I82" s="325">
        <f t="array" ref="I82">IF($E$13=$U$2,INDEX(Профильные_системы[РРЦ Без НДС],MATCH(C82&amp;D82,Профильные_системы[Название]&amp;Профильные_системы[цвет],0)),IF($E$13=$U$1,INDEX(Профильные_системы[РРЦ с НДС],MATCH(C82&amp;D82,Профильные_системы[Название]&amp;Профильные_системы[цвет],0)),IF($E$13=$U$3,INDEX(Профильные_системы["0" НДС],MATCH(C82&amp;D82,Профильные_системы[Название]&amp;Профильные_системы[цвет],0)),0)))</f>
        <v>1856.14</v>
      </c>
      <c r="J82" s="325">
        <f t="shared" si="8"/>
        <v>1856.14</v>
      </c>
      <c r="K82" s="5"/>
    </row>
    <row r="83" spans="1:11" s="31" customFormat="1" ht="24.95" customHeight="1" x14ac:dyDescent="0.25">
      <c r="A83" s="5"/>
      <c r="B83" s="730"/>
      <c r="C83" s="55" t="s">
        <v>444</v>
      </c>
      <c r="D83" s="274" t="s">
        <v>5</v>
      </c>
      <c r="E83" s="274" t="str">
        <f t="array" ref="E83">INDEX(Профильные_системы[артикул],MATCH('Сиcтема Slim line, Slim MAX'!$C83&amp;'Сиcтема Slim line, Slim MAX'!$D83,Профильные_системы[Название]&amp;Профильные_системы[цвет],0),0)</f>
        <v>AV0699.VP540.BKSPC.CJ</v>
      </c>
      <c r="F83" s="758"/>
      <c r="G83" s="274">
        <v>5.4</v>
      </c>
      <c r="H83" s="274" t="s">
        <v>369</v>
      </c>
      <c r="I83" s="325">
        <f t="array" ref="I83">IF($E$13=$U$2,INDEX(Профильные_системы[РРЦ Без НДС],MATCH(C83&amp;D83,Профильные_системы[Название]&amp;Профильные_системы[цвет],0)),IF($E$13=$U$1,INDEX(Профильные_системы[РРЦ с НДС],MATCH(C83&amp;D83,Профильные_системы[Название]&amp;Профильные_системы[цвет],0)),IF($E$13=$U$3,INDEX(Профильные_системы["0" НДС],MATCH(C83&amp;D83,Профильные_системы[Название]&amp;Профильные_системы[цвет],0)),0)))</f>
        <v>1856.14</v>
      </c>
      <c r="J83" s="325">
        <f t="shared" si="8"/>
        <v>1856.14</v>
      </c>
      <c r="K83" s="5"/>
    </row>
    <row r="84" spans="1:11" s="31" customFormat="1" ht="24.95" customHeight="1" x14ac:dyDescent="0.25">
      <c r="A84" s="5"/>
      <c r="B84" s="730"/>
      <c r="C84" s="55" t="s">
        <v>449</v>
      </c>
      <c r="D84" s="274" t="s">
        <v>3</v>
      </c>
      <c r="E84" s="274" t="str">
        <f t="array" ref="E84">INDEX(Профильные_системы[артикул],MATCH('Сиcтема Slim line, Slim MAX'!$C84&amp;'Сиcтема Slim line, Slim MAX'!$D84,Профильные_системы[Название]&amp;Профильные_системы[цвет],0),0)</f>
        <v>AV0697.VP540.SLMAN.CJ</v>
      </c>
      <c r="F84" s="756" t="s">
        <v>236</v>
      </c>
      <c r="G84" s="274">
        <v>5.4</v>
      </c>
      <c r="H84" s="274" t="s">
        <v>369</v>
      </c>
      <c r="I84" s="325">
        <f t="array" ref="I84">IF($E$13=$U$2,INDEX(Профильные_системы[РРЦ Без НДС],MATCH(C84&amp;D84,Профильные_системы[Название]&amp;Профильные_системы[цвет],0)),IF($E$13=$U$1,INDEX(Профильные_системы[РРЦ с НДС],MATCH(C84&amp;D84,Профильные_системы[Название]&amp;Профильные_системы[цвет],0)),IF($E$13=$U$3,INDEX(Профильные_системы["0" НДС],MATCH(C84&amp;D84,Профильные_системы[Название]&amp;Профильные_системы[цвет],0)),0)))</f>
        <v>1485.42</v>
      </c>
      <c r="J84" s="325">
        <f t="shared" si="8"/>
        <v>1485.42</v>
      </c>
      <c r="K84" s="5"/>
    </row>
    <row r="85" spans="1:11" s="31" customFormat="1" ht="24.95" customHeight="1" x14ac:dyDescent="0.25">
      <c r="A85" s="5"/>
      <c r="B85" s="730"/>
      <c r="C85" s="55" t="s">
        <v>449</v>
      </c>
      <c r="D85" s="274" t="s">
        <v>7</v>
      </c>
      <c r="E85" s="274" t="str">
        <f t="array" ref="E85">INDEX(Профильные_системы[артикул],MATCH('Сиcтема Slim line, Slim MAX'!$C85&amp;'Сиcтема Slim line, Slim MAX'!$D85,Профильные_системы[Название]&amp;Профильные_системы[цвет],0),0)</f>
        <v>AV0697.VP540.WHGPC.CJ</v>
      </c>
      <c r="F85" s="757"/>
      <c r="G85" s="274">
        <v>5.4</v>
      </c>
      <c r="H85" s="274" t="s">
        <v>369</v>
      </c>
      <c r="I85" s="325">
        <f t="array" ref="I85">IF($E$13=$U$2,INDEX(Профильные_системы[РРЦ Без НДС],MATCH(C85&amp;D85,Профильные_системы[Название]&amp;Профильные_системы[цвет],0)),IF($E$13=$U$1,INDEX(Профильные_системы[РРЦ с НДС],MATCH(C85&amp;D85,Профильные_системы[Название]&amp;Профильные_системы[цвет],0)),IF($E$13=$U$3,INDEX(Профильные_системы["0" НДС],MATCH(C85&amp;D85,Профильные_системы[Название]&amp;Профильные_системы[цвет],0)),0)))</f>
        <v>1692.79</v>
      </c>
      <c r="J85" s="325">
        <f t="shared" si="8"/>
        <v>1692.79</v>
      </c>
      <c r="K85" s="5"/>
    </row>
    <row r="86" spans="1:11" s="31" customFormat="1" ht="24.95" customHeight="1" x14ac:dyDescent="0.25">
      <c r="A86" s="5"/>
      <c r="B86" s="730"/>
      <c r="C86" s="55" t="s">
        <v>449</v>
      </c>
      <c r="D86" s="274" t="s">
        <v>5</v>
      </c>
      <c r="E86" s="274" t="str">
        <f t="array" ref="E86">INDEX(Профильные_системы[артикул],MATCH('Сиcтема Slim line, Slim MAX'!$C86&amp;'Сиcтема Slim line, Slim MAX'!$D86,Профильные_системы[Название]&amp;Профильные_системы[цвет],0),0)</f>
        <v>AV0697.VP540.BKSPC.CJ</v>
      </c>
      <c r="F86" s="758"/>
      <c r="G86" s="274">
        <v>5.4</v>
      </c>
      <c r="H86" s="274" t="s">
        <v>369</v>
      </c>
      <c r="I86" s="325">
        <f t="array" ref="I86">IF($E$13=$U$2,INDEX(Профильные_системы[РРЦ Без НДС],MATCH(C86&amp;D86,Профильные_системы[Название]&amp;Профильные_системы[цвет],0)),IF($E$13=$U$1,INDEX(Профильные_системы[РРЦ с НДС],MATCH(C86&amp;D86,Профильные_системы[Название]&amp;Профильные_системы[цвет],0)),IF($E$13=$U$3,INDEX(Профильные_системы["0" НДС],MATCH(C86&amp;D86,Профильные_системы[Название]&amp;Профильные_системы[цвет],0)),0)))</f>
        <v>1692.79</v>
      </c>
      <c r="J86" s="325">
        <f t="shared" si="8"/>
        <v>1692.79</v>
      </c>
      <c r="K86" s="5"/>
    </row>
    <row r="87" spans="1:11" s="31" customFormat="1" ht="24.95" customHeight="1" x14ac:dyDescent="0.25">
      <c r="A87" s="5"/>
      <c r="B87" s="730"/>
      <c r="C87" s="55" t="s">
        <v>1082</v>
      </c>
      <c r="D87" s="274" t="s">
        <v>3</v>
      </c>
      <c r="E87" s="274" t="str">
        <f t="array" ref="E87">INDEX(Профильные_системы[артикул],MATCH('Сиcтема Slim line, Slim MAX'!$C87&amp;'Сиcтема Slim line, Slim MAX'!$D87,Профильные_системы[Название]&amp;Профильные_системы[цвет],0),0)</f>
        <v>AV0698.VP540.SLMAN.CJ</v>
      </c>
      <c r="F87" s="756" t="s">
        <v>236</v>
      </c>
      <c r="G87" s="274">
        <v>5.4</v>
      </c>
      <c r="H87" s="274" t="s">
        <v>369</v>
      </c>
      <c r="I87" s="325">
        <f t="array" ref="I87">IF($E$13=$U$2,INDEX(Профильные_системы[РРЦ Без НДС],MATCH(C87&amp;D87,Профильные_системы[Название]&amp;Профильные_системы[цвет],0)),IF($E$13=$U$1,INDEX(Профильные_системы[РРЦ с НДС],MATCH(C87&amp;D87,Профильные_системы[Название]&amp;Профильные_системы[цвет],0)),IF($E$13=$U$3,INDEX(Профильные_системы["0" НДС],MATCH(C87&amp;D87,Профильные_системы[Название]&amp;Профильные_системы[цвет],0)),0)))</f>
        <v>2942.42</v>
      </c>
      <c r="J87" s="325">
        <f t="shared" si="8"/>
        <v>2942.42</v>
      </c>
      <c r="K87" s="5"/>
    </row>
    <row r="88" spans="1:11" s="31" customFormat="1" ht="24.95" customHeight="1" x14ac:dyDescent="0.25">
      <c r="A88" s="5"/>
      <c r="B88" s="730"/>
      <c r="C88" s="55" t="s">
        <v>1082</v>
      </c>
      <c r="D88" s="274" t="s">
        <v>7</v>
      </c>
      <c r="E88" s="274" t="str">
        <f t="array" ref="E88">INDEX(Профильные_системы[артикул],MATCH('Сиcтема Slim line, Slim MAX'!$C88&amp;'Сиcтема Slim line, Slim MAX'!$D88,Профильные_системы[Название]&amp;Профильные_системы[цвет],0),0)</f>
        <v>AV0698.VP540.WHGPC.CJ</v>
      </c>
      <c r="F88" s="757"/>
      <c r="G88" s="274">
        <v>5.4</v>
      </c>
      <c r="H88" s="274" t="s">
        <v>369</v>
      </c>
      <c r="I88" s="325">
        <f t="array" ref="I88">IF($E$13=$U$2,INDEX(Профильные_системы[РРЦ Без НДС],MATCH(C88&amp;D88,Профильные_системы[Название]&amp;Профильные_системы[цвет],0)),IF($E$13=$U$1,INDEX(Профильные_системы[РРЦ с НДС],MATCH(C88&amp;D88,Профильные_системы[Название]&amp;Профильные_системы[цвет],0)),IF($E$13=$U$3,INDEX(Профильные_системы["0" НДС],MATCH(C88&amp;D88,Профильные_системы[Название]&amp;Профильные_системы[цвет],0)),0)))</f>
        <v>3348.48</v>
      </c>
      <c r="J88" s="325">
        <f t="shared" si="8"/>
        <v>3348.48</v>
      </c>
      <c r="K88" s="5"/>
    </row>
    <row r="89" spans="1:11" s="31" customFormat="1" ht="24.95" customHeight="1" x14ac:dyDescent="0.25">
      <c r="A89" s="5"/>
      <c r="B89" s="734"/>
      <c r="C89" s="321" t="s">
        <v>1082</v>
      </c>
      <c r="D89" s="272" t="s">
        <v>5</v>
      </c>
      <c r="E89" s="272" t="str">
        <f t="array" ref="E89">INDEX(Профильные_системы[артикул],MATCH('Сиcтема Slim line, Slim MAX'!$C89&amp;'Сиcтема Slim line, Slim MAX'!$D89,Профильные_системы[Название]&amp;Профильные_системы[цвет],0),0)</f>
        <v>AV0698.VP540.BKSPC.CJ</v>
      </c>
      <c r="F89" s="757"/>
      <c r="G89" s="272">
        <v>5.4</v>
      </c>
      <c r="H89" s="272" t="s">
        <v>369</v>
      </c>
      <c r="I89" s="325">
        <f t="array" ref="I89">IF($E$13=$U$2,INDEX(Профильные_системы[РРЦ Без НДС],MATCH(C89&amp;D89,Профильные_системы[Название]&amp;Профильные_системы[цвет],0)),IF($E$13=$U$1,INDEX(Профильные_системы[РРЦ с НДС],MATCH(C89&amp;D89,Профильные_системы[Название]&amp;Профильные_системы[цвет],0)),IF($E$13=$U$3,INDEX(Профильные_системы["0" НДС],MATCH(C89&amp;D89,Профильные_системы[Название]&amp;Профильные_системы[цвет],0)),0)))</f>
        <v>3348.48</v>
      </c>
      <c r="J89" s="325">
        <f t="shared" si="8"/>
        <v>3348.48</v>
      </c>
      <c r="K89" s="5"/>
    </row>
    <row r="90" spans="1:11" ht="20.25" x14ac:dyDescent="0.3">
      <c r="A90" s="3"/>
      <c r="B90" s="71"/>
      <c r="C90" s="143"/>
      <c r="D90" s="143"/>
      <c r="E90" s="93" t="s">
        <v>1080</v>
      </c>
      <c r="F90" s="93"/>
      <c r="G90" s="93"/>
      <c r="H90" s="93"/>
      <c r="I90" s="93"/>
      <c r="J90" s="345"/>
      <c r="K90" s="3"/>
    </row>
    <row r="91" spans="1:11" s="58" customFormat="1" ht="24.95" customHeight="1" x14ac:dyDescent="0.25">
      <c r="A91" s="56"/>
      <c r="B91" s="760"/>
      <c r="C91" s="319" t="s">
        <v>1036</v>
      </c>
      <c r="D91" s="273" t="s">
        <v>1037</v>
      </c>
      <c r="E91" s="273" t="str">
        <f t="array" ref="E91">INDEX(Профильные_системы[артикул],MATCH('Сиcтема Slim line, Slim MAX'!$C91&amp;'Сиcтема Slim line, Slim MAX'!$D91,Профильные_системы[Название]&amp;Профильные_системы[цвет],0),0)</f>
        <v>AV0067.AM030.BKAEP.CA</v>
      </c>
      <c r="F91" s="273"/>
      <c r="G91" s="273"/>
      <c r="H91" s="273" t="s">
        <v>414</v>
      </c>
      <c r="I91" s="325">
        <f t="array" ref="I91">IF($E$13=$U$2,INDEX(Профильные_системы[РРЦ Без НДС],MATCH(C91&amp;D91,Профильные_системы[Название]&amp;Профильные_системы[цвет],0)),IF($E$13=$U$1,INDEX(Профильные_системы[РРЦ с НДС],MATCH(C91&amp;D91,Профильные_системы[Название]&amp;Профильные_системы[цвет],0)),IF($E$13=$U$3,INDEX(Профильные_системы["0" НДС],MATCH(C91&amp;D91,Профильные_системы[Название]&amp;Профильные_системы[цвет],0)),0)))</f>
        <v>227.56</v>
      </c>
      <c r="J91" s="325">
        <f t="shared" si="8"/>
        <v>227.56</v>
      </c>
      <c r="K91" s="56"/>
    </row>
    <row r="92" spans="1:11" s="58" customFormat="1" ht="24.95" customHeight="1" x14ac:dyDescent="0.25">
      <c r="A92" s="56"/>
      <c r="B92" s="760"/>
      <c r="C92" s="57" t="s">
        <v>1039</v>
      </c>
      <c r="D92" s="274" t="s">
        <v>1040</v>
      </c>
      <c r="E92" s="274" t="str">
        <f t="array" ref="E92">INDEX(Профильные_системы[артикул],MATCH('Сиcтема Slim line, Slim MAX'!$C92&amp;'Сиcтема Slim line, Slim MAX'!$D92,Профильные_системы[Название]&amp;Профильные_системы[цвет],0),0)</f>
        <v>AV0066.AM030.00AEP.CA</v>
      </c>
      <c r="F92" s="274"/>
      <c r="G92" s="274"/>
      <c r="H92" s="274" t="s">
        <v>414</v>
      </c>
      <c r="I92" s="325">
        <f t="array" ref="I92">IF($E$13=$U$2,INDEX(Профильные_системы[РРЦ Без НДС],MATCH(C92&amp;D92,Профильные_системы[Название]&amp;Профильные_системы[цвет],0)),IF($E$13=$U$1,INDEX(Профильные_системы[РРЦ с НДС],MATCH(C92&amp;D92,Профильные_системы[Название]&amp;Профильные_системы[цвет],0)),IF($E$13=$U$3,INDEX(Профильные_системы["0" НДС],MATCH(C92&amp;D92,Профильные_системы[Название]&amp;Профильные_системы[цвет],0)),0)))</f>
        <v>227.56</v>
      </c>
      <c r="J92" s="325">
        <f t="shared" si="8"/>
        <v>227.56</v>
      </c>
      <c r="K92" s="56"/>
    </row>
    <row r="93" spans="1:11" s="58" customFormat="1" ht="24.95" customHeight="1" x14ac:dyDescent="0.25">
      <c r="A93" s="56"/>
      <c r="B93" s="760"/>
      <c r="C93" s="57" t="s">
        <v>1042</v>
      </c>
      <c r="D93" s="274" t="s">
        <v>1040</v>
      </c>
      <c r="E93" s="274" t="str">
        <f t="array" ref="E93">INDEX(Профильные_системы[артикул],MATCH('Сиcтема Slim line, Slim MAX'!$C93&amp;'Сиcтема Slim line, Slim MAX'!$D93,Профильные_системы[Название]&amp;Профильные_системы[цвет],0),0)</f>
        <v>AV0065.AM030.00AEP.CA</v>
      </c>
      <c r="F93" s="274"/>
      <c r="G93" s="274"/>
      <c r="H93" s="274" t="s">
        <v>414</v>
      </c>
      <c r="I93" s="325">
        <f t="array" ref="I93">IF($E$13=$U$2,INDEX(Профильные_системы[РРЦ Без НДС],MATCH(C93&amp;D93,Профильные_системы[Название]&amp;Профильные_системы[цвет],0)),IF($E$13=$U$1,INDEX(Профильные_системы[РРЦ с НДС],MATCH(C93&amp;D93,Профильные_системы[Название]&amp;Профильные_системы[цвет],0)),IF($E$13=$U$3,INDEX(Профильные_системы["0" НДС],MATCH(C93&amp;D93,Профильные_системы[Название]&amp;Профильные_системы[цвет],0)),0)))</f>
        <v>227.56</v>
      </c>
      <c r="J93" s="325">
        <f t="shared" si="8"/>
        <v>227.56</v>
      </c>
      <c r="K93" s="56"/>
    </row>
    <row r="94" spans="1:11" s="58" customFormat="1" ht="24.95" customHeight="1" x14ac:dyDescent="0.25">
      <c r="A94" s="56"/>
      <c r="B94" s="760"/>
      <c r="C94" s="57" t="s">
        <v>1042</v>
      </c>
      <c r="D94" s="274" t="s">
        <v>1044</v>
      </c>
      <c r="E94" s="274" t="str">
        <f t="array" ref="E94">INDEX(Профильные_системы[артикул],MATCH('Сиcтема Slim line, Slim MAX'!$C94&amp;'Сиcтема Slim line, Slim MAX'!$D94,Профильные_системы[Название]&amp;Профильные_системы[цвет],0),0)</f>
        <v>AV0065.AM030.DBAEP.CA</v>
      </c>
      <c r="F94" s="274"/>
      <c r="G94" s="274"/>
      <c r="H94" s="274" t="s">
        <v>414</v>
      </c>
      <c r="I94" s="325">
        <f t="array" ref="I94">IF($E$13=$U$2,INDEX(Профильные_системы[РРЦ Без НДС],MATCH(C94&amp;D94,Профильные_системы[Название]&amp;Профильные_системы[цвет],0)),IF($E$13=$U$1,INDEX(Профильные_системы[РРЦ с НДС],MATCH(C94&amp;D94,Профильные_системы[Название]&amp;Профильные_системы[цвет],0)),IF($E$13=$U$3,INDEX(Профильные_системы["0" НДС],MATCH(C94&amp;D94,Профильные_системы[Название]&amp;Профильные_системы[цвет],0)),0)))</f>
        <v>227.56</v>
      </c>
      <c r="J94" s="325">
        <f t="shared" si="8"/>
        <v>227.56</v>
      </c>
      <c r="K94" s="56"/>
    </row>
    <row r="95" spans="1:11" s="58" customFormat="1" ht="24.95" customHeight="1" x14ac:dyDescent="0.25">
      <c r="A95" s="56"/>
      <c r="B95" s="760"/>
      <c r="C95" s="320" t="s">
        <v>1042</v>
      </c>
      <c r="D95" s="272" t="s">
        <v>1037</v>
      </c>
      <c r="E95" s="272" t="str">
        <f t="array" ref="E95">INDEX(Профильные_системы[артикул],MATCH('Сиcтема Slim line, Slim MAX'!$C95&amp;'Сиcтема Slim line, Slim MAX'!$D95,Профильные_системы[Название]&amp;Профильные_системы[цвет],0),0)</f>
        <v>AV0065.AM030.BKAEP.CA</v>
      </c>
      <c r="F95" s="272"/>
      <c r="G95" s="272"/>
      <c r="H95" s="272" t="s">
        <v>414</v>
      </c>
      <c r="I95" s="325">
        <f t="array" ref="I95">IF($E$13=$U$2,INDEX(Профильные_системы[РРЦ Без НДС],MATCH(C95&amp;D95,Профильные_системы[Название]&amp;Профильные_системы[цвет],0)),IF($E$13=$U$1,INDEX(Профильные_системы[РРЦ с НДС],MATCH(C95&amp;D95,Профильные_системы[Название]&amp;Профильные_системы[цвет],0)),IF($E$13=$U$3,INDEX(Профильные_системы["0" НДС],MATCH(C95&amp;D95,Профильные_системы[Название]&amp;Профильные_системы[цвет],0)),0)))</f>
        <v>227.56</v>
      </c>
      <c r="J95" s="325">
        <f t="shared" si="8"/>
        <v>227.56</v>
      </c>
      <c r="K95" s="56"/>
    </row>
    <row r="96" spans="1:11" ht="12" customHeight="1" x14ac:dyDescent="0.25">
      <c r="A96" s="3"/>
      <c r="B96" s="152"/>
      <c r="C96" s="153"/>
      <c r="D96" s="154"/>
      <c r="E96" s="154"/>
      <c r="F96" s="154"/>
      <c r="G96" s="154"/>
      <c r="H96" s="154"/>
      <c r="I96" s="154"/>
      <c r="J96" s="163"/>
      <c r="K96" s="3"/>
    </row>
    <row r="97" spans="1:11" ht="4.5" hidden="1" customHeight="1" x14ac:dyDescent="0.25">
      <c r="A97" s="3"/>
      <c r="B97" s="3"/>
      <c r="C97" s="54"/>
      <c r="D97" s="202"/>
      <c r="E97" s="202"/>
      <c r="F97" s="202"/>
      <c r="G97" s="202"/>
      <c r="H97" s="202"/>
      <c r="I97" s="202"/>
      <c r="J97" s="202"/>
      <c r="K97" s="3"/>
    </row>
    <row r="98" spans="1:11" ht="21" x14ac:dyDescent="0.35">
      <c r="A98" s="3"/>
      <c r="B98" s="759" t="s">
        <v>1358</v>
      </c>
      <c r="C98" s="759"/>
      <c r="D98" s="759"/>
      <c r="E98" s="759"/>
      <c r="F98" s="759"/>
      <c r="G98" s="759"/>
      <c r="H98" s="759"/>
      <c r="I98" s="759"/>
      <c r="J98" s="759"/>
      <c r="K98" s="3"/>
    </row>
    <row r="99" spans="1:11" ht="4.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</row>
    <row r="100" spans="1:11" x14ac:dyDescent="0.25">
      <c r="A100" s="3"/>
      <c r="B100" s="3"/>
      <c r="C100" s="54"/>
      <c r="D100" s="202"/>
      <c r="E100" s="202"/>
      <c r="F100" s="202"/>
      <c r="G100" s="202"/>
      <c r="H100" s="202"/>
      <c r="I100" s="202"/>
      <c r="J100" s="202"/>
      <c r="K100" s="3"/>
    </row>
    <row r="101" spans="1:11" x14ac:dyDescent="0.25">
      <c r="A101" s="3"/>
      <c r="B101" s="3"/>
      <c r="C101" s="54"/>
      <c r="D101" s="202"/>
      <c r="E101" s="202"/>
      <c r="F101" s="202"/>
      <c r="G101" s="202"/>
      <c r="H101" s="202"/>
      <c r="I101" s="202"/>
      <c r="J101" s="202"/>
      <c r="K101" s="3"/>
    </row>
    <row r="102" spans="1:11" x14ac:dyDescent="0.25">
      <c r="C102" s="8"/>
      <c r="D102" s="8"/>
      <c r="E102" s="8"/>
      <c r="F102" s="8"/>
      <c r="G102" s="8"/>
      <c r="H102" s="8"/>
      <c r="I102" s="8"/>
      <c r="J102" s="8"/>
    </row>
    <row r="103" spans="1:11" x14ac:dyDescent="0.25">
      <c r="C103" s="8"/>
      <c r="D103" s="8"/>
      <c r="E103" s="8"/>
      <c r="F103" s="8"/>
      <c r="G103" s="8"/>
      <c r="H103" s="8"/>
      <c r="I103" s="8"/>
      <c r="J103" s="8"/>
    </row>
    <row r="104" spans="1:11" x14ac:dyDescent="0.25">
      <c r="C104" s="8"/>
      <c r="D104" s="8"/>
      <c r="E104" s="8"/>
      <c r="F104" s="8"/>
      <c r="G104" s="8"/>
      <c r="H104" s="8"/>
      <c r="I104" s="8"/>
      <c r="J104" s="8"/>
    </row>
    <row r="105" spans="1:11" x14ac:dyDescent="0.25">
      <c r="C105" s="8"/>
      <c r="D105" s="8"/>
      <c r="E105" s="8"/>
      <c r="F105" s="8"/>
      <c r="G105" s="8"/>
      <c r="H105" s="8"/>
      <c r="I105" s="8"/>
      <c r="J105" s="8"/>
    </row>
    <row r="106" spans="1:11" x14ac:dyDescent="0.25">
      <c r="C106" s="8"/>
      <c r="D106" s="8"/>
      <c r="E106" s="8"/>
      <c r="F106" s="8"/>
      <c r="G106" s="8"/>
      <c r="H106" s="8"/>
      <c r="I106" s="8"/>
      <c r="J106" s="8"/>
    </row>
    <row r="107" spans="1:11" x14ac:dyDescent="0.25">
      <c r="C107" s="8"/>
      <c r="D107" s="8"/>
      <c r="E107" s="8"/>
      <c r="F107" s="8"/>
      <c r="G107" s="8"/>
      <c r="H107" s="8"/>
      <c r="I107" s="8"/>
      <c r="J107" s="8"/>
    </row>
    <row r="108" spans="1:11" x14ac:dyDescent="0.25">
      <c r="C108" s="8"/>
      <c r="D108" s="8"/>
      <c r="E108" s="8"/>
      <c r="F108" s="8"/>
      <c r="G108" s="8"/>
      <c r="H108" s="8"/>
      <c r="I108" s="8"/>
      <c r="J108" s="8"/>
    </row>
  </sheetData>
  <sheetProtection autoFilter="0"/>
  <mergeCells count="43">
    <mergeCell ref="B46:B49"/>
    <mergeCell ref="B54:B57"/>
    <mergeCell ref="B38:B41"/>
    <mergeCell ref="F22:F24"/>
    <mergeCell ref="F42:F45"/>
    <mergeCell ref="B26:B28"/>
    <mergeCell ref="B29:B31"/>
    <mergeCell ref="F26:F31"/>
    <mergeCell ref="B33:B36"/>
    <mergeCell ref="B22:B24"/>
    <mergeCell ref="B42:B45"/>
    <mergeCell ref="F33:F36"/>
    <mergeCell ref="F38:F41"/>
    <mergeCell ref="H1:J1"/>
    <mergeCell ref="G17:I17"/>
    <mergeCell ref="C4:D4"/>
    <mergeCell ref="E4:F4"/>
    <mergeCell ref="C11:D11"/>
    <mergeCell ref="C13:D13"/>
    <mergeCell ref="E13:F13"/>
    <mergeCell ref="H3:J3"/>
    <mergeCell ref="C3:D3"/>
    <mergeCell ref="E3:F3"/>
    <mergeCell ref="C15:D15"/>
    <mergeCell ref="E15:F15"/>
    <mergeCell ref="E17:F17"/>
    <mergeCell ref="C17:D17"/>
    <mergeCell ref="B58:B61"/>
    <mergeCell ref="B50:B53"/>
    <mergeCell ref="F46:F49"/>
    <mergeCell ref="B98:J98"/>
    <mergeCell ref="B78:B80"/>
    <mergeCell ref="F78:F80"/>
    <mergeCell ref="B81:B83"/>
    <mergeCell ref="F81:F83"/>
    <mergeCell ref="B84:B86"/>
    <mergeCell ref="F84:F86"/>
    <mergeCell ref="B87:B89"/>
    <mergeCell ref="F87:F89"/>
    <mergeCell ref="B91:B95"/>
    <mergeCell ref="F54:F57"/>
    <mergeCell ref="F58:F61"/>
    <mergeCell ref="F50:F53"/>
  </mergeCells>
  <dataValidations disablePrompts="1" count="2">
    <dataValidation type="list" allowBlank="1" showInputMessage="1" showErrorMessage="1" sqref="E13:F13">
      <formula1>$U$1:$U$3</formula1>
    </dataValidation>
    <dataValidation type="list" allowBlank="1" showInputMessage="1" showErrorMessage="1" sqref="E4:F4">
      <formula1>INDIRECT($C$4)</formula1>
    </dataValidation>
  </dataValidations>
  <printOptions horizontalCentered="1"/>
  <pageMargins left="0.23622047244094491" right="0.23622047244094491" top="0.31496062992125984" bottom="0.31496062992125984" header="0" footer="0"/>
  <pageSetup paperSize="9" scale="46" fitToHeight="0" orientation="portrait" r:id="rId1"/>
  <headerFooter>
    <oddHeader>&amp;A</oddHeader>
    <oddFooter>Страница  &amp;P из &amp;N</oddFooter>
  </headerFooter>
  <rowBreaks count="1" manualBreakCount="1">
    <brk id="69" max="10" man="1"/>
  </rowBreaks>
  <ignoredErrors>
    <ignoredError sqref="J17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цвет_ручек!$O$1:$P$1</xm:f>
          </x14:formula1>
          <xm:sqref>C4:D4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/>
    <pageSetUpPr fitToPage="1"/>
  </sheetPr>
  <dimension ref="A1:U157"/>
  <sheetViews>
    <sheetView showGridLines="0" showRowColHeaders="0" zoomScaleNormal="100" zoomScaleSheetLayoutView="100" workbookViewId="0">
      <selection activeCell="N12" sqref="N12"/>
    </sheetView>
  </sheetViews>
  <sheetFormatPr defaultColWidth="28.42578125" defaultRowHeight="18.75" x14ac:dyDescent="0.25"/>
  <cols>
    <col min="1" max="1" width="1.7109375" style="31" customWidth="1"/>
    <col min="2" max="2" width="28.42578125" style="31"/>
    <col min="3" max="3" width="45.140625" style="65" customWidth="1"/>
    <col min="4" max="5" width="28.42578125" style="37"/>
    <col min="6" max="6" width="21.42578125" style="37" customWidth="1"/>
    <col min="7" max="7" width="16.7109375" style="37" customWidth="1"/>
    <col min="8" max="8" width="14.42578125" style="37" customWidth="1"/>
    <col min="9" max="10" width="22.28515625" style="66" customWidth="1"/>
    <col min="11" max="11" width="2.28515625" style="31" customWidth="1"/>
    <col min="12" max="20" width="28.42578125" style="31"/>
    <col min="21" max="21" width="28.42578125" style="31" hidden="1" customWidth="1"/>
    <col min="22" max="16384" width="28.42578125" style="31"/>
  </cols>
  <sheetData>
    <row r="1" spans="1:21" ht="5.25" customHeight="1" x14ac:dyDescent="0.25">
      <c r="A1" s="5"/>
      <c r="B1" s="5"/>
      <c r="C1" s="44"/>
      <c r="D1" s="6"/>
      <c r="E1" s="6"/>
      <c r="F1" s="6"/>
      <c r="G1" s="6"/>
      <c r="H1" s="687" t="str">
        <f>'Система "Стандарт"'!L1</f>
        <v xml:space="preserve"> </v>
      </c>
      <c r="I1" s="687"/>
      <c r="J1" s="687"/>
      <c r="K1" s="5"/>
      <c r="U1" s="31" t="s">
        <v>161</v>
      </c>
    </row>
    <row r="2" spans="1:21" ht="5.25" customHeight="1" x14ac:dyDescent="0.25">
      <c r="A2" s="5"/>
      <c r="B2" s="5"/>
      <c r="C2" s="44"/>
      <c r="D2" s="6"/>
      <c r="E2" s="6"/>
      <c r="F2" s="6"/>
      <c r="G2" s="6"/>
      <c r="H2" s="6"/>
      <c r="I2" s="6"/>
      <c r="J2" s="5"/>
      <c r="K2" s="5"/>
      <c r="U2" s="31" t="s">
        <v>162</v>
      </c>
    </row>
    <row r="3" spans="1:21" ht="20.25" customHeight="1" x14ac:dyDescent="0.25">
      <c r="A3" s="5"/>
      <c r="B3" s="772"/>
      <c r="C3" s="772"/>
      <c r="D3" s="496"/>
      <c r="E3" s="6"/>
      <c r="F3" s="6"/>
      <c r="G3" s="6"/>
      <c r="H3" s="687" t="str">
        <f>'Система "Стандарт"'!L2</f>
        <v>ред. 13.12.2023 цены от 22.08.2023 г.</v>
      </c>
      <c r="I3" s="687"/>
      <c r="J3" s="687"/>
      <c r="K3" s="5"/>
      <c r="U3" s="31" t="s">
        <v>1727</v>
      </c>
    </row>
    <row r="4" spans="1:21" x14ac:dyDescent="0.25">
      <c r="A4" s="5"/>
      <c r="B4" s="5"/>
      <c r="C4" s="61"/>
      <c r="D4" s="6"/>
      <c r="E4" s="5"/>
      <c r="F4" s="5"/>
      <c r="G4" s="6"/>
      <c r="H4" s="6"/>
      <c r="I4" s="6"/>
      <c r="J4" s="22"/>
      <c r="K4" s="5"/>
    </row>
    <row r="5" spans="1:21" ht="15.75" x14ac:dyDescent="0.25">
      <c r="A5" s="5"/>
      <c r="B5" s="745" t="s">
        <v>1730</v>
      </c>
      <c r="C5" s="746"/>
      <c r="D5" s="430"/>
      <c r="E5" s="6"/>
      <c r="F5" s="6"/>
      <c r="G5" s="6"/>
      <c r="H5" s="6"/>
      <c r="I5" s="6"/>
      <c r="J5" s="285" t="s">
        <v>1336</v>
      </c>
      <c r="K5" s="5"/>
    </row>
    <row r="6" spans="1:21" ht="15.75" x14ac:dyDescent="0.25">
      <c r="A6" s="5"/>
      <c r="B6" s="5"/>
      <c r="C6" s="44"/>
      <c r="D6" s="6"/>
      <c r="E6" s="6"/>
      <c r="F6" s="6"/>
      <c r="G6" s="6"/>
      <c r="H6" s="6"/>
      <c r="I6" s="6"/>
      <c r="J6" s="285" t="s">
        <v>1337</v>
      </c>
      <c r="K6" s="5"/>
    </row>
    <row r="7" spans="1:21" ht="15.75" x14ac:dyDescent="0.25">
      <c r="A7" s="5"/>
      <c r="B7" s="694" t="s">
        <v>158</v>
      </c>
      <c r="C7" s="695"/>
      <c r="D7" s="275"/>
      <c r="E7" s="6"/>
      <c r="F7" s="6"/>
      <c r="G7" s="6"/>
      <c r="H7" s="6"/>
      <c r="I7" s="6"/>
      <c r="J7" s="285" t="s">
        <v>1338</v>
      </c>
      <c r="K7" s="5"/>
    </row>
    <row r="8" spans="1:21" ht="15.75" x14ac:dyDescent="0.25">
      <c r="A8" s="5"/>
      <c r="B8" s="202"/>
      <c r="C8" s="202"/>
      <c r="D8" s="202"/>
      <c r="E8" s="6"/>
      <c r="F8" s="6"/>
      <c r="G8" s="6"/>
      <c r="H8" s="6"/>
      <c r="I8" s="6"/>
      <c r="J8" s="285" t="s">
        <v>1339</v>
      </c>
      <c r="K8" s="5"/>
    </row>
    <row r="9" spans="1:21" ht="15.75" x14ac:dyDescent="0.25">
      <c r="A9" s="5"/>
      <c r="B9" s="694" t="s">
        <v>159</v>
      </c>
      <c r="C9" s="695"/>
      <c r="D9" s="512"/>
      <c r="E9" s="6"/>
      <c r="F9" s="6"/>
      <c r="G9" s="6"/>
      <c r="H9" s="6"/>
      <c r="I9" s="6"/>
      <c r="J9" s="285" t="s">
        <v>1340</v>
      </c>
      <c r="K9" s="5"/>
    </row>
    <row r="10" spans="1:21" ht="15.75" x14ac:dyDescent="0.25">
      <c r="A10" s="5"/>
      <c r="B10" s="5"/>
      <c r="C10" s="44"/>
      <c r="D10" s="6"/>
      <c r="E10" s="6"/>
      <c r="F10" s="6"/>
      <c r="G10" s="6"/>
      <c r="H10" s="6"/>
      <c r="I10" s="6"/>
      <c r="J10" s="6"/>
      <c r="K10" s="5"/>
    </row>
    <row r="11" spans="1:21" ht="21" customHeight="1" x14ac:dyDescent="0.25">
      <c r="A11" s="5"/>
      <c r="B11" s="670" t="str">
        <f>IF(D11=U1,"тип цен с НДС",IF(D11=U2,"тип цен без НДС","тип цен с 0 НДС"))</f>
        <v>тип цен без НДС</v>
      </c>
      <c r="C11" s="672"/>
      <c r="D11" s="402" t="str">
        <f>'Система "Стандарт"'!$D$12</f>
        <v>Без НДС</v>
      </c>
      <c r="E11" s="6"/>
      <c r="F11" s="670" t="s">
        <v>1327</v>
      </c>
      <c r="G11" s="671"/>
      <c r="H11" s="671"/>
      <c r="I11" s="672"/>
      <c r="J11" s="242">
        <f>'Система "Стандарт"'!$N$12</f>
        <v>0</v>
      </c>
      <c r="K11" s="5"/>
    </row>
    <row r="12" spans="1:21" x14ac:dyDescent="0.25">
      <c r="A12" s="5"/>
      <c r="B12" s="5"/>
      <c r="C12" s="61"/>
      <c r="D12" s="6"/>
      <c r="E12" s="6"/>
      <c r="F12" s="6"/>
      <c r="G12" s="6"/>
      <c r="H12" s="6"/>
      <c r="I12" s="22"/>
      <c r="J12" s="22"/>
      <c r="K12" s="5"/>
    </row>
    <row r="13" spans="1:21" ht="24.95" customHeight="1" x14ac:dyDescent="0.35">
      <c r="A13" s="5"/>
      <c r="B13" s="162"/>
      <c r="C13" s="160"/>
      <c r="D13" s="156"/>
      <c r="E13" s="156" t="s">
        <v>577</v>
      </c>
      <c r="F13" s="156"/>
      <c r="G13" s="156"/>
      <c r="H13" s="161"/>
      <c r="I13" s="76"/>
      <c r="J13" s="77"/>
      <c r="K13" s="5"/>
    </row>
    <row r="14" spans="1:21" ht="37.5" x14ac:dyDescent="0.25">
      <c r="A14" s="5"/>
      <c r="B14" s="555" t="s">
        <v>364</v>
      </c>
      <c r="C14" s="556" t="s">
        <v>358</v>
      </c>
      <c r="D14" s="555" t="s">
        <v>359</v>
      </c>
      <c r="E14" s="555" t="s">
        <v>360</v>
      </c>
      <c r="F14" s="557" t="s">
        <v>361</v>
      </c>
      <c r="G14" s="558" t="s">
        <v>401</v>
      </c>
      <c r="H14" s="558" t="s">
        <v>362</v>
      </c>
      <c r="I14" s="555" t="s">
        <v>1345</v>
      </c>
      <c r="J14" s="556" t="s">
        <v>1346</v>
      </c>
      <c r="K14" s="5"/>
    </row>
    <row r="15" spans="1:21" ht="24.95" customHeight="1" x14ac:dyDescent="0.25">
      <c r="A15" s="5"/>
      <c r="B15" s="83"/>
      <c r="C15" s="73"/>
      <c r="D15" s="76"/>
      <c r="E15" s="93" t="s">
        <v>578</v>
      </c>
      <c r="F15" s="76"/>
      <c r="G15" s="76"/>
      <c r="H15" s="161"/>
      <c r="I15" s="76"/>
      <c r="J15" s="77"/>
      <c r="K15" s="5"/>
    </row>
    <row r="16" spans="1:21" ht="21.95" customHeight="1" x14ac:dyDescent="0.25">
      <c r="A16" s="5"/>
      <c r="B16" s="737"/>
      <c r="C16" s="327" t="s">
        <v>532</v>
      </c>
      <c r="D16" s="273" t="s">
        <v>3</v>
      </c>
      <c r="E16" s="273" t="str">
        <f t="array" ref="E16">INDEX(Профильные_системы[артикул],MATCH('Система 4 в 1'!$C16&amp;'Система 4 в 1'!$D16,Профильные_системы[Название]&amp;Профильные_системы[цвет],0),0)</f>
        <v>FA0413.VP540.SLMAN.CJ</v>
      </c>
      <c r="F16" s="273" t="s">
        <v>579</v>
      </c>
      <c r="G16" s="273">
        <v>5.4</v>
      </c>
      <c r="H16" s="273" t="s">
        <v>369</v>
      </c>
      <c r="I16" s="325">
        <f t="array" ref="I16">IF($D$11=$U$2,INDEX(Профильные_системы[РРЦ Без НДС],MATCH(C16&amp;D16,Профильные_системы[Название]&amp;Профильные_системы[цвет],0)),IF($D$11=$U$1,INDEX(Профильные_системы[РРЦ с НДС],MATCH(C16&amp;D16,Профильные_системы[Название]&amp;Профильные_системы[цвет],0)),IF($D$11=$U$3,INDEX(Профильные_системы["0" НДС],MATCH(C16&amp;D16,Профильные_системы[Название]&amp;Профильные_системы[цвет],0)),0)))</f>
        <v>5410.98</v>
      </c>
      <c r="J16" s="325">
        <f>I16-I16*$J$11</f>
        <v>5410.98</v>
      </c>
      <c r="K16" s="5"/>
    </row>
    <row r="17" spans="1:11" ht="21.95" customHeight="1" x14ac:dyDescent="0.25">
      <c r="A17" s="5"/>
      <c r="B17" s="737"/>
      <c r="C17" s="62" t="s">
        <v>532</v>
      </c>
      <c r="D17" s="274" t="s">
        <v>18</v>
      </c>
      <c r="E17" s="274" t="str">
        <f t="array" ref="E17">INDEX(Профильные_системы[артикул],MATCH('Система 4 в 1'!$C17&amp;'Система 4 в 1'!$D17,Профильные_системы[Название]&amp;Профильные_системы[цвет],0),0)</f>
        <v>FA0413.VP540.WHKPP.RA</v>
      </c>
      <c r="F17" s="756" t="s">
        <v>580</v>
      </c>
      <c r="G17" s="274">
        <v>5.4</v>
      </c>
      <c r="H17" s="274" t="s">
        <v>369</v>
      </c>
      <c r="I17" s="325">
        <f t="array" ref="I17">IF($D$11=$U$2,INDEX(Профильные_системы[РРЦ Без НДС],MATCH(C17&amp;D17,Профильные_системы[Название]&amp;Профильные_системы[цвет],0)),IF($D$11=$U$1,INDEX(Профильные_системы[РРЦ с НДС],MATCH(C17&amp;D17,Профильные_системы[Название]&amp;Профильные_системы[цвет],0)),IF($D$11=$U$3,INDEX(Профильные_системы["0" НДС],MATCH(C17&amp;D17,Профильные_системы[Название]&amp;Профильные_системы[цвет],0)),0)))</f>
        <v>6994.45</v>
      </c>
      <c r="J17" s="325">
        <f t="shared" ref="J17:J88" si="0">I17-I17*$J$11</f>
        <v>6994.45</v>
      </c>
      <c r="K17" s="5"/>
    </row>
    <row r="18" spans="1:11" ht="21.95" customHeight="1" x14ac:dyDescent="0.25">
      <c r="A18" s="5"/>
      <c r="B18" s="737"/>
      <c r="C18" s="62" t="s">
        <v>532</v>
      </c>
      <c r="D18" s="274" t="s">
        <v>25</v>
      </c>
      <c r="E18" s="274" t="str">
        <f t="array" ref="E18">INDEX(Профильные_системы[артикул],MATCH('Система 4 в 1'!$C18&amp;'Система 4 в 1'!$D18,Профильные_системы[Название]&amp;Профильные_системы[цвет],0),0)</f>
        <v>FA0413.VP540.WDRPV.RA</v>
      </c>
      <c r="F18" s="757"/>
      <c r="G18" s="274">
        <v>5.4</v>
      </c>
      <c r="H18" s="274" t="s">
        <v>369</v>
      </c>
      <c r="I18" s="325">
        <f t="array" ref="I18">IF($D$11=$U$2,INDEX(Профильные_системы[РРЦ Без НДС],MATCH(C18&amp;D18,Профильные_системы[Название]&amp;Профильные_системы[цвет],0)),IF($D$11=$U$1,INDEX(Профильные_системы[РРЦ с НДС],MATCH(C18&amp;D18,Профильные_системы[Название]&amp;Профильные_системы[цвет],0)),IF($D$11=$U$3,INDEX(Профильные_системы["0" НДС],MATCH(C18&amp;D18,Профильные_системы[Название]&amp;Профильные_системы[цвет],0)),0)))</f>
        <v>6994.45</v>
      </c>
      <c r="J18" s="325">
        <f t="shared" si="0"/>
        <v>6994.45</v>
      </c>
      <c r="K18" s="5"/>
    </row>
    <row r="19" spans="1:11" ht="21.95" customHeight="1" x14ac:dyDescent="0.25">
      <c r="A19" s="5"/>
      <c r="B19" s="737"/>
      <c r="C19" s="62" t="s">
        <v>532</v>
      </c>
      <c r="D19" s="274" t="s">
        <v>19</v>
      </c>
      <c r="E19" s="274" t="str">
        <f t="array" ref="E19">INDEX(Профильные_системы[артикул],MATCH('Система 4 в 1'!$C19&amp;'Система 4 в 1'!$D19,Профильные_системы[Название]&amp;Профильные_системы[цвет],0),0)</f>
        <v>FA0413.VP540.OWDPV.RA</v>
      </c>
      <c r="F19" s="757"/>
      <c r="G19" s="274">
        <v>5.4</v>
      </c>
      <c r="H19" s="274" t="s">
        <v>369</v>
      </c>
      <c r="I19" s="325">
        <f t="array" ref="I19">IF($D$11=$U$2,INDEX(Профильные_системы[РРЦ Без НДС],MATCH(C19&amp;D19,Профильные_системы[Название]&amp;Профильные_системы[цвет],0)),IF($D$11=$U$1,INDEX(Профильные_системы[РРЦ с НДС],MATCH(C19&amp;D19,Профильные_системы[Название]&amp;Профильные_системы[цвет],0)),IF($D$11=$U$3,INDEX(Профильные_системы["0" НДС],MATCH(C19&amp;D19,Профильные_системы[Название]&amp;Профильные_системы[цвет],0)),0)))</f>
        <v>6994.45</v>
      </c>
      <c r="J19" s="325">
        <f t="shared" si="0"/>
        <v>6994.45</v>
      </c>
      <c r="K19" s="5"/>
    </row>
    <row r="20" spans="1:11" ht="21.95" customHeight="1" x14ac:dyDescent="0.25">
      <c r="A20" s="5"/>
      <c r="B20" s="737"/>
      <c r="C20" s="62" t="s">
        <v>532</v>
      </c>
      <c r="D20" s="274" t="s">
        <v>5</v>
      </c>
      <c r="E20" s="274" t="str">
        <f t="array" ref="E20">INDEX(Профильные_системы[артикул],MATCH('Система 4 в 1'!$C20&amp;'Система 4 в 1'!$D20,Профильные_системы[Название]&amp;Профильные_системы[цвет],0),0)</f>
        <v>FA0413.VP540.BKSPC.CJ</v>
      </c>
      <c r="F20" s="757"/>
      <c r="G20" s="274">
        <v>5.4</v>
      </c>
      <c r="H20" s="274" t="s">
        <v>369</v>
      </c>
      <c r="I20" s="325">
        <f t="array" ref="I20">IF($D$11=$U$2,INDEX(Профильные_системы[РРЦ Без НДС],MATCH(C20&amp;D20,Профильные_системы[Название]&amp;Профильные_системы[цвет],0)),IF($D$11=$U$1,INDEX(Профильные_системы[РРЦ с НДС],MATCH(C20&amp;D20,Профильные_системы[Название]&amp;Профильные_системы[цвет],0)),IF($D$11=$U$3,INDEX(Профильные_системы["0" НДС],MATCH(C20&amp;D20,Профильные_системы[Название]&amp;Профильные_системы[цвет],0)),0)))</f>
        <v>5840.38</v>
      </c>
      <c r="J20" s="325">
        <f t="shared" si="0"/>
        <v>5840.38</v>
      </c>
      <c r="K20" s="5"/>
    </row>
    <row r="21" spans="1:11" ht="21.95" customHeight="1" x14ac:dyDescent="0.25">
      <c r="A21" s="5"/>
      <c r="B21" s="737"/>
      <c r="C21" s="62" t="s">
        <v>532</v>
      </c>
      <c r="D21" s="274" t="s">
        <v>34</v>
      </c>
      <c r="E21" s="274" t="str">
        <f t="array" ref="E21">INDEX(Профильные_системы[артикул],MATCH('Система 4 в 1'!$C21&amp;'Система 4 в 1'!$D21,Профильные_системы[Название]&amp;Профильные_системы[цвет],0),0)</f>
        <v>FA0413.VP540.ANKPV.RA</v>
      </c>
      <c r="F21" s="757"/>
      <c r="G21" s="274">
        <v>5.4</v>
      </c>
      <c r="H21" s="274" t="s">
        <v>369</v>
      </c>
      <c r="I21" s="325">
        <f t="array" ref="I21">IF($D$11=$U$2,INDEX(Профильные_системы[РРЦ Без НДС],MATCH(C21&amp;D21,Профильные_системы[Название]&amp;Профильные_системы[цвет],0)),IF($D$11=$U$1,INDEX(Профильные_системы[РРЦ с НДС],MATCH(C21&amp;D21,Профильные_системы[Название]&amp;Профильные_системы[цвет],0)),IF($D$11=$U$3,INDEX(Профильные_системы["0" НДС],MATCH(C21&amp;D21,Профильные_системы[Название]&amp;Профильные_системы[цвет],0)),0)))</f>
        <v>6994.45</v>
      </c>
      <c r="J21" s="325">
        <f t="shared" si="0"/>
        <v>6994.45</v>
      </c>
      <c r="K21" s="5"/>
    </row>
    <row r="22" spans="1:11" ht="21.95" customHeight="1" x14ac:dyDescent="0.25">
      <c r="A22" s="5"/>
      <c r="B22" s="737"/>
      <c r="C22" s="605" t="s">
        <v>532</v>
      </c>
      <c r="D22" s="606" t="s">
        <v>14</v>
      </c>
      <c r="E22" s="606" t="str">
        <f t="array" ref="E22">INDEX(Профильные_системы[артикул],MATCH('Система 4 в 1'!$C22&amp;'Система 4 в 1'!$D22,Профильные_системы[Название]&amp;Профильные_системы[цвет],0),0)</f>
        <v>FA0413.VP540.MCAPV.RA</v>
      </c>
      <c r="F22" s="757"/>
      <c r="G22" s="274">
        <v>5.4</v>
      </c>
      <c r="H22" s="274" t="s">
        <v>369</v>
      </c>
      <c r="I22" s="607">
        <f t="array" ref="I22">IF($D$11=$U$2,INDEX(Профильные_системы[РРЦ Без НДС],MATCH(C22&amp;D22,Профильные_системы[Название]&amp;Профильные_системы[цвет],0)),IF($D$11=$U$1,INDEX(Профильные_системы[РРЦ с НДС],MATCH(C22&amp;D22,Профильные_системы[Название]&amp;Профильные_системы[цвет],0)),IF($D$11=$U$3,INDEX(Профильные_системы["0" НДС],MATCH(C22&amp;D22,Профильные_системы[Название]&amp;Профильные_системы[цвет],0)),0)))</f>
        <v>6295.01</v>
      </c>
      <c r="J22" s="607">
        <f t="shared" si="0"/>
        <v>6295.01</v>
      </c>
      <c r="K22" s="5"/>
    </row>
    <row r="23" spans="1:11" ht="21.95" customHeight="1" x14ac:dyDescent="0.25">
      <c r="A23" s="5"/>
      <c r="B23" s="737"/>
      <c r="C23" s="605" t="s">
        <v>532</v>
      </c>
      <c r="D23" s="606" t="s">
        <v>28</v>
      </c>
      <c r="E23" s="606" t="str">
        <f t="array" ref="E23">INDEX(Профильные_системы[артикул],MATCH('Система 4 в 1'!$C23&amp;'Система 4 в 1'!$D23,Профильные_системы[Название]&amp;Профильные_системы[цвет],0),0)</f>
        <v>FA0413.VP540.MRAPV.RA</v>
      </c>
      <c r="F23" s="757"/>
      <c r="G23" s="394">
        <v>5.4</v>
      </c>
      <c r="H23" s="394" t="s">
        <v>369</v>
      </c>
      <c r="I23" s="607">
        <f t="array" ref="I23">IF($D$11=$U$2,INDEX(Профильные_системы[РРЦ Без НДС],MATCH(C23&amp;D23,Профильные_системы[Название]&amp;Профильные_системы[цвет],0)),IF($D$11=$U$1,INDEX(Профильные_системы[РРЦ с НДС],MATCH(C23&amp;D23,Профильные_системы[Название]&amp;Профильные_системы[цвет],0)),IF($D$11=$U$3,INDEX(Профильные_системы["0" НДС],MATCH(C23&amp;D23,Профильные_системы[Название]&amp;Профильные_системы[цвет],0)),0)))</f>
        <v>6295.01</v>
      </c>
      <c r="J23" s="607">
        <f t="shared" ref="J23:J26" si="1">I23-I23*$J$11</f>
        <v>6295.01</v>
      </c>
      <c r="K23" s="5"/>
    </row>
    <row r="24" spans="1:11" ht="21.95" customHeight="1" x14ac:dyDescent="0.25">
      <c r="A24" s="5"/>
      <c r="B24" s="737"/>
      <c r="C24" s="326" t="s">
        <v>532</v>
      </c>
      <c r="D24" s="500" t="s">
        <v>152</v>
      </c>
      <c r="E24" s="500" t="str">
        <f t="array" ref="E24">INDEX(Профильные_системы[артикул],MATCH('Система 4 в 1'!$C24&amp;'Система 4 в 1'!$D24,Профильные_системы[Название]&amp;Профильные_системы[цвет],0),0)</f>
        <v>FA0413.VP540.IVMPP.RA</v>
      </c>
      <c r="F24" s="757"/>
      <c r="G24" s="497">
        <v>5.4</v>
      </c>
      <c r="H24" s="497" t="s">
        <v>369</v>
      </c>
      <c r="I24" s="330">
        <f t="array" ref="I24">IF($D$11=$U$2,INDEX(Профильные_системы[РРЦ Без НДС],MATCH(C24&amp;D24,Профильные_системы[Название]&amp;Профильные_системы[цвет],0)),IF($D$11=$U$1,INDEX(Профильные_системы[РРЦ с НДС],MATCH(C24&amp;D24,Профильные_системы[Название]&amp;Профильные_системы[цвет],0)),IF($D$11=$U$3,INDEX(Профильные_системы["0" НДС],MATCH(C24&amp;D24,Профильные_системы[Название]&amp;Профильные_системы[цвет],0)),0)))</f>
        <v>6994.45</v>
      </c>
      <c r="J24" s="330">
        <f t="shared" ref="J24:J25" si="2">I24-I24*$J$11</f>
        <v>6994.45</v>
      </c>
      <c r="K24" s="5"/>
    </row>
    <row r="25" spans="1:11" ht="21.95" customHeight="1" x14ac:dyDescent="0.25">
      <c r="A25" s="5"/>
      <c r="B25" s="737"/>
      <c r="C25" s="326" t="s">
        <v>532</v>
      </c>
      <c r="D25" s="500" t="s">
        <v>16</v>
      </c>
      <c r="E25" s="500" t="str">
        <f t="array" ref="E25">INDEX(Профильные_системы[артикул],MATCH('Система 4 в 1'!$C25&amp;'Система 4 в 1'!$D25,Профильные_системы[Название]&amp;Профильные_системы[цвет],0),0)</f>
        <v>FA0413.VP540.GLMPV.RA</v>
      </c>
      <c r="F25" s="757"/>
      <c r="G25" s="497">
        <v>5.4</v>
      </c>
      <c r="H25" s="497" t="s">
        <v>369</v>
      </c>
      <c r="I25" s="330">
        <f t="array" ref="I25">IF($D$11=$U$2,INDEX(Профильные_системы[РРЦ Без НДС],MATCH(C25&amp;D25,Профильные_системы[Название]&amp;Профильные_системы[цвет],0)),IF($D$11=$U$1,INDEX(Профильные_системы[РРЦ с НДС],MATCH(C25&amp;D25,Профильные_системы[Название]&amp;Профильные_системы[цвет],0)),IF($D$11=$U$3,INDEX(Профильные_системы["0" НДС],MATCH(C25&amp;D25,Профильные_системы[Название]&amp;Профильные_системы[цвет],0)),0)))</f>
        <v>6994.45</v>
      </c>
      <c r="J25" s="330">
        <f t="shared" si="2"/>
        <v>6994.45</v>
      </c>
      <c r="K25" s="5"/>
    </row>
    <row r="26" spans="1:11" ht="21.95" customHeight="1" x14ac:dyDescent="0.25">
      <c r="A26" s="5"/>
      <c r="B26" s="737"/>
      <c r="C26" s="326" t="s">
        <v>532</v>
      </c>
      <c r="D26" s="395" t="s">
        <v>20</v>
      </c>
      <c r="E26" s="395" t="str">
        <f t="array" ref="E26">INDEX(Профильные_системы[артикул],MATCH('Система 4 в 1'!$C26&amp;'Система 4 в 1'!$D26,Профильные_системы[Название]&amp;Профильные_системы[цвет],0),0)</f>
        <v>FA0413.VP540.PRQPV.RA</v>
      </c>
      <c r="F26" s="757"/>
      <c r="G26" s="394">
        <v>5.4</v>
      </c>
      <c r="H26" s="394" t="s">
        <v>369</v>
      </c>
      <c r="I26" s="330">
        <f t="array" ref="I26">IF($D$11=$U$2,INDEX(Профильные_системы[РРЦ Без НДС],MATCH(C26&amp;D26,Профильные_системы[Название]&amp;Профильные_системы[цвет],0)),IF($D$11=$U$1,INDEX(Профильные_системы[РРЦ с НДС],MATCH(C26&amp;D26,Профильные_системы[Название]&amp;Профильные_системы[цвет],0)),IF($D$11=$U$3,INDEX(Профильные_системы["0" НДС],MATCH(C26&amp;D26,Профильные_системы[Название]&amp;Профильные_системы[цвет],0)),0)))</f>
        <v>6295.01</v>
      </c>
      <c r="J26" s="330">
        <f t="shared" si="1"/>
        <v>6295.01</v>
      </c>
      <c r="K26" s="5"/>
    </row>
    <row r="27" spans="1:11" ht="21.95" customHeight="1" x14ac:dyDescent="0.25">
      <c r="A27" s="5"/>
      <c r="B27" s="738"/>
      <c r="C27" s="326" t="s">
        <v>532</v>
      </c>
      <c r="D27" s="395" t="s">
        <v>22</v>
      </c>
      <c r="E27" s="275" t="str">
        <f t="array" ref="E27">INDEX(Профильные_системы[артикул],MATCH('Система 4 в 1'!$C27&amp;'Система 4 в 1'!$D27,Профильные_системы[Название]&amp;Профильные_системы[цвет],0),0)</f>
        <v>FA0413.VP540.PGQPV.RA</v>
      </c>
      <c r="F27" s="758"/>
      <c r="G27" s="274">
        <v>5.4</v>
      </c>
      <c r="H27" s="274" t="s">
        <v>369</v>
      </c>
      <c r="I27" s="330">
        <f t="array" ref="I27">IF($D$11=$U$2,INDEX(Профильные_системы[РРЦ Без НДС],MATCH(C27&amp;D27,Профильные_системы[Название]&amp;Профильные_системы[цвет],0)),IF($D$11=$U$1,INDEX(Профильные_системы[РРЦ с НДС],MATCH(C27&amp;D27,Профильные_системы[Название]&amp;Профильные_системы[цвет],0)),IF($D$11=$U$3,INDEX(Профильные_системы["0" НДС],MATCH(C27&amp;D27,Профильные_системы[Название]&amp;Профильные_системы[цвет],0)),0)))</f>
        <v>6295.01</v>
      </c>
      <c r="J27" s="330">
        <f t="shared" si="0"/>
        <v>6295.01</v>
      </c>
      <c r="K27" s="5"/>
    </row>
    <row r="28" spans="1:11" ht="21.95" customHeight="1" x14ac:dyDescent="0.25">
      <c r="A28" s="5"/>
      <c r="B28" s="734"/>
      <c r="C28" s="62" t="s">
        <v>581</v>
      </c>
      <c r="D28" s="274" t="s">
        <v>3</v>
      </c>
      <c r="E28" s="274" t="str">
        <f t="array" ref="E28">INDEX(Профильные_системы[артикул],MATCH('Система 4 в 1'!$C28&amp;'Система 4 в 1'!$D28,Профильные_системы[Название]&amp;Профильные_системы[цвет],0),0)</f>
        <v>FA0682.VP508.SLMAN.CJ</v>
      </c>
      <c r="F28" s="274" t="s">
        <v>582</v>
      </c>
      <c r="G28" s="274">
        <v>5</v>
      </c>
      <c r="H28" s="274" t="s">
        <v>369</v>
      </c>
      <c r="I28" s="325">
        <f t="array" ref="I28">IF($D$11=$U$2,INDEX(Профильные_системы[РРЦ Без НДС],MATCH(C28&amp;D28,Профильные_системы[Название]&amp;Профильные_системы[цвет],0)),IF($D$11=$U$1,INDEX(Профильные_системы[РРЦ с НДС],MATCH(C28&amp;D28,Профильные_системы[Название]&amp;Профильные_системы[цвет],0)),IF($D$11=$U$3,INDEX(Профильные_системы["0" НДС],MATCH(C28&amp;D28,Профильные_системы[Название]&amp;Профильные_системы[цвет],0)),0)))</f>
        <v>1892.95</v>
      </c>
      <c r="J28" s="325">
        <f t="shared" si="0"/>
        <v>1892.95</v>
      </c>
      <c r="K28" s="5"/>
    </row>
    <row r="29" spans="1:11" ht="21.95" customHeight="1" x14ac:dyDescent="0.25">
      <c r="A29" s="5"/>
      <c r="B29" s="737"/>
      <c r="C29" s="62" t="s">
        <v>581</v>
      </c>
      <c r="D29" s="274" t="s">
        <v>18</v>
      </c>
      <c r="E29" s="274" t="str">
        <f t="array" ref="E29">INDEX(Профильные_системы[артикул],MATCH('Система 4 в 1'!$C29&amp;'Система 4 в 1'!$D29,Профильные_системы[Название]&amp;Профильные_системы[цвет],0),0)</f>
        <v>FA0682.VP508.WHKPP.RA</v>
      </c>
      <c r="F29" s="756" t="s">
        <v>583</v>
      </c>
      <c r="G29" s="274">
        <v>5</v>
      </c>
      <c r="H29" s="274" t="s">
        <v>369</v>
      </c>
      <c r="I29" s="325">
        <f t="array" ref="I29">IF($D$11=$U$2,INDEX(Профильные_системы[РРЦ Без НДС],MATCH(C29&amp;D29,Профильные_системы[Название]&amp;Профильные_системы[цвет],0)),IF($D$11=$U$1,INDEX(Профильные_системы[РРЦ с НДС],MATCH(C29&amp;D29,Профильные_системы[Название]&amp;Профильные_системы[цвет],0)),IF($D$11=$U$3,INDEX(Профильные_системы["0" НДС],MATCH(C29&amp;D29,Профильные_системы[Название]&amp;Профильные_системы[цвет],0)),0)))</f>
        <v>2251.71</v>
      </c>
      <c r="J29" s="325">
        <f t="shared" si="0"/>
        <v>2251.71</v>
      </c>
      <c r="K29" s="5"/>
    </row>
    <row r="30" spans="1:11" ht="21.95" customHeight="1" x14ac:dyDescent="0.25">
      <c r="A30" s="5"/>
      <c r="B30" s="737"/>
      <c r="C30" s="62" t="s">
        <v>581</v>
      </c>
      <c r="D30" s="274" t="s">
        <v>25</v>
      </c>
      <c r="E30" s="274" t="str">
        <f t="array" ref="E30">INDEX(Профильные_системы[артикул],MATCH('Система 4 в 1'!$C30&amp;'Система 4 в 1'!$D30,Профильные_системы[Название]&amp;Профильные_системы[цвет],0),0)</f>
        <v>FA0682.VP508.WDRPV.RA</v>
      </c>
      <c r="F30" s="757"/>
      <c r="G30" s="274">
        <v>5</v>
      </c>
      <c r="H30" s="274" t="s">
        <v>369</v>
      </c>
      <c r="I30" s="325">
        <f t="array" ref="I30">IF($D$11=$U$2,INDEX(Профильные_системы[РРЦ Без НДС],MATCH(C30&amp;D30,Профильные_системы[Название]&amp;Профильные_системы[цвет],0)),IF($D$11=$U$1,INDEX(Профильные_системы[РРЦ с НДС],MATCH(C30&amp;D30,Профильные_системы[Название]&amp;Профильные_системы[цвет],0)),IF($D$11=$U$3,INDEX(Профильные_системы["0" НДС],MATCH(C30&amp;D30,Профильные_системы[Название]&amp;Профильные_системы[цвет],0)),0)))</f>
        <v>2251.71</v>
      </c>
      <c r="J30" s="325">
        <f t="shared" si="0"/>
        <v>2251.71</v>
      </c>
      <c r="K30" s="5"/>
    </row>
    <row r="31" spans="1:11" ht="21.95" customHeight="1" x14ac:dyDescent="0.25">
      <c r="A31" s="5"/>
      <c r="B31" s="737"/>
      <c r="C31" s="62" t="s">
        <v>581</v>
      </c>
      <c r="D31" s="274" t="s">
        <v>19</v>
      </c>
      <c r="E31" s="274" t="str">
        <f t="array" ref="E31">INDEX(Профильные_системы[артикул],MATCH('Система 4 в 1'!$C31&amp;'Система 4 в 1'!$D31,Профильные_системы[Название]&amp;Профильные_системы[цвет],0),0)</f>
        <v>FA0682.VP508.OWDPV.RA</v>
      </c>
      <c r="F31" s="757"/>
      <c r="G31" s="274">
        <v>5</v>
      </c>
      <c r="H31" s="274" t="s">
        <v>369</v>
      </c>
      <c r="I31" s="325">
        <f t="array" ref="I31">IF($D$11=$U$2,INDEX(Профильные_системы[РРЦ Без НДС],MATCH(C31&amp;D31,Профильные_системы[Название]&amp;Профильные_системы[цвет],0)),IF($D$11=$U$1,INDEX(Профильные_системы[РРЦ с НДС],MATCH(C31&amp;D31,Профильные_системы[Название]&amp;Профильные_системы[цвет],0)),IF($D$11=$U$3,INDEX(Профильные_системы["0" НДС],MATCH(C31&amp;D31,Профильные_системы[Название]&amp;Профильные_системы[цвет],0)),0)))</f>
        <v>2251.71</v>
      </c>
      <c r="J31" s="325">
        <f t="shared" si="0"/>
        <v>2251.71</v>
      </c>
      <c r="K31" s="5"/>
    </row>
    <row r="32" spans="1:11" ht="21.95" customHeight="1" x14ac:dyDescent="0.25">
      <c r="A32" s="5"/>
      <c r="B32" s="737"/>
      <c r="C32" s="62" t="s">
        <v>581</v>
      </c>
      <c r="D32" s="274" t="s">
        <v>5</v>
      </c>
      <c r="E32" s="274" t="str">
        <f t="array" ref="E32">INDEX(Профильные_системы[артикул],MATCH('Система 4 в 1'!$C32&amp;'Система 4 в 1'!$D32,Профильные_системы[Название]&amp;Профильные_системы[цвет],0),0)</f>
        <v>FA0682.VP508.BKSPC.CJ</v>
      </c>
      <c r="F32" s="757"/>
      <c r="G32" s="274">
        <v>5</v>
      </c>
      <c r="H32" s="274" t="s">
        <v>369</v>
      </c>
      <c r="I32" s="325">
        <f t="array" ref="I32">IF($D$11=$U$2,INDEX(Профильные_системы[РРЦ Без НДС],MATCH(C32&amp;D32,Профильные_системы[Название]&amp;Профильные_системы[цвет],0)),IF($D$11=$U$1,INDEX(Профильные_системы[РРЦ с НДС],MATCH(C32&amp;D32,Профильные_системы[Название]&amp;Профильные_системы[цвет],0)),IF($D$11=$U$3,INDEX(Профильные_системы["0" НДС],MATCH(C32&amp;D32,Профильные_системы[Название]&amp;Профильные_системы[цвет],0)),0)))</f>
        <v>2043.16</v>
      </c>
      <c r="J32" s="325">
        <f t="shared" si="0"/>
        <v>2043.16</v>
      </c>
      <c r="K32" s="5"/>
    </row>
    <row r="33" spans="1:11" ht="21.95" customHeight="1" x14ac:dyDescent="0.25">
      <c r="A33" s="5"/>
      <c r="B33" s="737"/>
      <c r="C33" s="62" t="s">
        <v>581</v>
      </c>
      <c r="D33" s="274" t="s">
        <v>34</v>
      </c>
      <c r="E33" s="274" t="str">
        <f t="array" ref="E33">INDEX(Профильные_системы[артикул],MATCH('Система 4 в 1'!$C33&amp;'Система 4 в 1'!$D33,Профильные_системы[Название]&amp;Профильные_системы[цвет],0),0)</f>
        <v>FA0682.VP508.ANKPV.RA</v>
      </c>
      <c r="F33" s="757"/>
      <c r="G33" s="274">
        <v>5</v>
      </c>
      <c r="H33" s="274" t="s">
        <v>369</v>
      </c>
      <c r="I33" s="325">
        <f t="array" ref="I33">IF($D$11=$U$2,INDEX(Профильные_системы[РРЦ Без НДС],MATCH(C33&amp;D33,Профильные_системы[Название]&amp;Профильные_системы[цвет],0)),IF($D$11=$U$1,INDEX(Профильные_системы[РРЦ с НДС],MATCH(C33&amp;D33,Профильные_системы[Название]&amp;Профильные_системы[цвет],0)),IF($D$11=$U$3,INDEX(Профильные_системы["0" НДС],MATCH(C33&amp;D33,Профильные_системы[Название]&amp;Профильные_системы[цвет],0)),0)))</f>
        <v>2251.71</v>
      </c>
      <c r="J33" s="325">
        <f t="shared" si="0"/>
        <v>2251.71</v>
      </c>
      <c r="K33" s="5"/>
    </row>
    <row r="34" spans="1:11" ht="21.95" customHeight="1" x14ac:dyDescent="0.25">
      <c r="A34" s="5"/>
      <c r="B34" s="737"/>
      <c r="C34" s="605" t="s">
        <v>581</v>
      </c>
      <c r="D34" s="606" t="s">
        <v>14</v>
      </c>
      <c r="E34" s="606" t="str">
        <f t="array" ref="E34">INDEX(Профильные_системы[артикул],MATCH('Система 4 в 1'!$C34&amp;'Система 4 в 1'!$D34,Профильные_системы[Название]&amp;Профильные_системы[цвет],0),0)</f>
        <v>FA0682.VP508.MCAPV.RA</v>
      </c>
      <c r="F34" s="757"/>
      <c r="G34" s="274">
        <v>5</v>
      </c>
      <c r="H34" s="274" t="s">
        <v>369</v>
      </c>
      <c r="I34" s="607">
        <f t="array" ref="I34">IF($D$11=$U$2,INDEX(Профильные_системы[РРЦ Без НДС],MATCH(C34&amp;D34,Профильные_системы[Название]&amp;Профильные_системы[цвет],0)),IF($D$11=$U$1,INDEX(Профильные_системы[РРЦ с НДС],MATCH(C34&amp;D34,Профильные_системы[Название]&amp;Профильные_системы[цвет],0)),IF($D$11=$U$3,INDEX(Профильные_системы["0" НДС],MATCH(C34&amp;D34,Профильные_системы[Название]&amp;Профильные_системы[цвет],0)),0)))</f>
        <v>2026.54</v>
      </c>
      <c r="J34" s="607">
        <f t="shared" si="0"/>
        <v>2026.54</v>
      </c>
      <c r="K34" s="5"/>
    </row>
    <row r="35" spans="1:11" ht="21.95" customHeight="1" x14ac:dyDescent="0.25">
      <c r="A35" s="5"/>
      <c r="B35" s="737"/>
      <c r="C35" s="605" t="s">
        <v>581</v>
      </c>
      <c r="D35" s="606" t="s">
        <v>28</v>
      </c>
      <c r="E35" s="606" t="str">
        <f t="array" ref="E35">INDEX(Профильные_системы[артикул],MATCH('Система 4 в 1'!$C35&amp;'Система 4 в 1'!$D35,Профильные_системы[Название]&amp;Профильные_системы[цвет],0),0)</f>
        <v>FA0592.VP508.MRAPV.RA</v>
      </c>
      <c r="F35" s="757"/>
      <c r="G35" s="394">
        <v>5</v>
      </c>
      <c r="H35" s="394" t="s">
        <v>369</v>
      </c>
      <c r="I35" s="607">
        <f t="array" ref="I35">IF($D$11=$U$2,INDEX(Профильные_системы[РРЦ Без НДС],MATCH(C35&amp;D35,Профильные_системы[Название]&amp;Профильные_системы[цвет],0)),IF($D$11=$U$1,INDEX(Профильные_системы[РРЦ с НДС],MATCH(C35&amp;D35,Профильные_системы[Название]&amp;Профильные_системы[цвет],0)),IF($D$11=$U$3,INDEX(Профильные_системы["0" НДС],MATCH(C35&amp;D35,Профильные_системы[Название]&amp;Профильные_системы[цвет],0)),0)))</f>
        <v>2026.54</v>
      </c>
      <c r="J35" s="607">
        <f t="shared" ref="J35:J38" si="3">I35-I35*$J$11</f>
        <v>2026.54</v>
      </c>
      <c r="K35" s="5"/>
    </row>
    <row r="36" spans="1:11" ht="21.95" customHeight="1" x14ac:dyDescent="0.25">
      <c r="A36" s="5"/>
      <c r="B36" s="737"/>
      <c r="C36" s="326" t="s">
        <v>581</v>
      </c>
      <c r="D36" s="500" t="s">
        <v>152</v>
      </c>
      <c r="E36" s="500" t="str">
        <f t="array" ref="E36">INDEX(Профильные_системы[артикул],MATCH('Система 4 в 1'!$C36&amp;'Система 4 в 1'!$D36,Профильные_системы[Название]&amp;Профильные_системы[цвет],0),0)</f>
        <v>FA0682.VP508.IVMPP.RA</v>
      </c>
      <c r="F36" s="757"/>
      <c r="G36" s="497">
        <v>5</v>
      </c>
      <c r="H36" s="497" t="s">
        <v>369</v>
      </c>
      <c r="I36" s="330">
        <f t="array" ref="I36">IF($D$11=$U$2,INDEX(Профильные_системы[РРЦ Без НДС],MATCH(C36&amp;D36,Профильные_системы[Название]&amp;Профильные_системы[цвет],0)),IF($D$11=$U$1,INDEX(Профильные_системы[РРЦ с НДС],MATCH(C36&amp;D36,Профильные_системы[Название]&amp;Профильные_системы[цвет],0)),IF($D$11=$U$3,INDEX(Профильные_системы["0" НДС],MATCH(C36&amp;D36,Профильные_системы[Название]&amp;Профильные_системы[цвет],0)),0)))</f>
        <v>2251.71</v>
      </c>
      <c r="J36" s="330">
        <f t="shared" ref="J36:J37" si="4">I36-I36*$J$11</f>
        <v>2251.71</v>
      </c>
      <c r="K36" s="5"/>
    </row>
    <row r="37" spans="1:11" ht="21.95" customHeight="1" x14ac:dyDescent="0.25">
      <c r="A37" s="5"/>
      <c r="B37" s="737"/>
      <c r="C37" s="326" t="s">
        <v>581</v>
      </c>
      <c r="D37" s="500" t="s">
        <v>16</v>
      </c>
      <c r="E37" s="500" t="str">
        <f t="array" ref="E37">INDEX(Профильные_системы[артикул],MATCH('Система 4 в 1'!$C37&amp;'Система 4 в 1'!$D37,Профильные_системы[Название]&amp;Профильные_системы[цвет],0),0)</f>
        <v>FA0682.VP508.GLMPV.RA</v>
      </c>
      <c r="F37" s="757"/>
      <c r="G37" s="497">
        <v>5</v>
      </c>
      <c r="H37" s="497" t="s">
        <v>369</v>
      </c>
      <c r="I37" s="330">
        <f t="array" ref="I37">IF($D$11=$U$2,INDEX(Профильные_системы[РРЦ Без НДС],MATCH(C37&amp;D37,Профильные_системы[Название]&amp;Профильные_системы[цвет],0)),IF($D$11=$U$1,INDEX(Профильные_системы[РРЦ с НДС],MATCH(C37&amp;D37,Профильные_системы[Название]&amp;Профильные_системы[цвет],0)),IF($D$11=$U$3,INDEX(Профильные_системы["0" НДС],MATCH(C37&amp;D37,Профильные_системы[Название]&amp;Профильные_системы[цвет],0)),0)))</f>
        <v>2251.71</v>
      </c>
      <c r="J37" s="330">
        <f t="shared" si="4"/>
        <v>2251.71</v>
      </c>
      <c r="K37" s="5"/>
    </row>
    <row r="38" spans="1:11" ht="21.95" customHeight="1" x14ac:dyDescent="0.25">
      <c r="A38" s="5"/>
      <c r="B38" s="737"/>
      <c r="C38" s="326" t="s">
        <v>581</v>
      </c>
      <c r="D38" s="395" t="s">
        <v>20</v>
      </c>
      <c r="E38" s="414" t="str">
        <f t="array" ref="E38">INDEX(Профильные_системы[артикул],MATCH('Система 4 в 1'!$C38&amp;'Система 4 в 1'!$D38,Профильные_системы[Название]&amp;Профильные_системы[цвет],0),0)</f>
        <v>FA0682.VP508.PRQPV.RA</v>
      </c>
      <c r="F38" s="757"/>
      <c r="G38" s="394">
        <v>5</v>
      </c>
      <c r="H38" s="394" t="s">
        <v>369</v>
      </c>
      <c r="I38" s="330">
        <f t="array" ref="I38">IF($D$11=$U$2,INDEX(Профильные_системы[РРЦ Без НДС],MATCH(C38&amp;D38,Профильные_системы[Название]&amp;Профильные_системы[цвет],0)),IF($D$11=$U$1,INDEX(Профильные_системы[РРЦ с НДС],MATCH(C38&amp;D38,Профильные_системы[Название]&amp;Профильные_системы[цвет],0)),IF($D$11=$U$3,INDEX(Профильные_системы["0" НДС],MATCH(C38&amp;D38,Профильные_системы[Название]&amp;Профильные_системы[цвет],0)),0)))</f>
        <v>2026.54</v>
      </c>
      <c r="J38" s="330">
        <f t="shared" si="3"/>
        <v>2026.54</v>
      </c>
      <c r="K38" s="5"/>
    </row>
    <row r="39" spans="1:11" ht="21.95" customHeight="1" x14ac:dyDescent="0.25">
      <c r="A39" s="5"/>
      <c r="B39" s="738"/>
      <c r="C39" s="326" t="s">
        <v>581</v>
      </c>
      <c r="D39" s="275" t="s">
        <v>22</v>
      </c>
      <c r="E39" s="414" t="str">
        <f t="array" ref="E39">INDEX(Профильные_системы[артикул],MATCH('Система 4 в 1'!$C39&amp;'Система 4 в 1'!$D39,Профильные_системы[Название]&amp;Профильные_системы[цвет],0),0)</f>
        <v>FA0682.VP508.PGQPV.RA</v>
      </c>
      <c r="F39" s="758"/>
      <c r="G39" s="274">
        <v>5</v>
      </c>
      <c r="H39" s="274" t="s">
        <v>369</v>
      </c>
      <c r="I39" s="330">
        <f t="array" ref="I39">IF($D$11=$U$2,INDEX(Профильные_системы[РРЦ Без НДС],MATCH(C39&amp;D39,Профильные_системы[Название]&amp;Профильные_системы[цвет],0)),IF($D$11=$U$1,INDEX(Профильные_системы[РРЦ с НДС],MATCH(C39&amp;D39,Профильные_системы[Название]&amp;Профильные_системы[цвет],0)),IF($D$11=$U$3,INDEX(Профильные_системы["0" НДС],MATCH(C39&amp;D39,Профильные_системы[Название]&amp;Профильные_системы[цвет],0)),0)))</f>
        <v>2026.54</v>
      </c>
      <c r="J39" s="330">
        <f t="shared" si="0"/>
        <v>2026.54</v>
      </c>
      <c r="K39" s="5"/>
    </row>
    <row r="40" spans="1:11" ht="30" customHeight="1" x14ac:dyDescent="0.25">
      <c r="A40" s="5"/>
      <c r="B40" s="730"/>
      <c r="C40" s="62" t="s">
        <v>499</v>
      </c>
      <c r="D40" s="274" t="s">
        <v>3</v>
      </c>
      <c r="E40" s="274" t="str">
        <f t="array" ref="E40">INDEX(Профильные_системы[артикул],MATCH('Система 4 в 1'!$C40&amp;'Система 4 в 1'!$D40,Профильные_системы[Название]&amp;Профильные_системы[цвет],0),0)</f>
        <v>FA0410.VP500.SLMAN.CJ</v>
      </c>
      <c r="F40" s="673" t="s">
        <v>579</v>
      </c>
      <c r="G40" s="274">
        <v>5</v>
      </c>
      <c r="H40" s="274" t="s">
        <v>369</v>
      </c>
      <c r="I40" s="325">
        <f t="array" ref="I40">IF($D$11=$U$2,INDEX(Профильные_системы[РРЦ Без НДС],MATCH(C40&amp;D40,Профильные_системы[Название]&amp;Профильные_системы[цвет],0)),IF($D$11=$U$1,INDEX(Профильные_системы[РРЦ с НДС],MATCH(C40&amp;D40,Профильные_системы[Название]&amp;Профильные_системы[цвет],0)),IF($D$11=$U$3,INDEX(Профильные_системы["0" НДС],MATCH(C40&amp;D40,Профильные_системы[Название]&amp;Профильные_системы[цвет],0)),0)))</f>
        <v>5816.07</v>
      </c>
      <c r="J40" s="325">
        <f t="shared" si="0"/>
        <v>5816.07</v>
      </c>
      <c r="K40" s="5"/>
    </row>
    <row r="41" spans="1:11" ht="30" customHeight="1" x14ac:dyDescent="0.25">
      <c r="A41" s="5"/>
      <c r="B41" s="730"/>
      <c r="C41" s="62" t="s">
        <v>499</v>
      </c>
      <c r="D41" s="274" t="s">
        <v>5</v>
      </c>
      <c r="E41" s="274" t="str">
        <f t="array" ref="E41">INDEX(Профильные_системы[артикул],MATCH('Система 4 в 1'!$C41&amp;'Система 4 в 1'!$D41,Профильные_системы[Название]&amp;Профильные_системы[цвет],0),0)</f>
        <v>FA0410.VP500.BKMAN.CJ</v>
      </c>
      <c r="F41" s="673"/>
      <c r="G41" s="274">
        <v>5</v>
      </c>
      <c r="H41" s="274" t="s">
        <v>369</v>
      </c>
      <c r="I41" s="325">
        <f t="array" ref="I41">IF($D$11=$U$2,INDEX(Профильные_системы[РРЦ Без НДС],MATCH(C41&amp;D41,Профильные_системы[Название]&amp;Профильные_системы[цвет],0)),IF($D$11=$U$1,INDEX(Профильные_системы[РРЦ с НДС],MATCH(C41&amp;D41,Профильные_системы[Название]&amp;Профильные_системы[цвет],0)),IF($D$11=$U$3,INDEX(Профильные_системы["0" НДС],MATCH(C41&amp;D41,Профильные_системы[Название]&amp;Профильные_системы[цвет],0)),0)))</f>
        <v>6096.53</v>
      </c>
      <c r="J41" s="325">
        <f t="shared" si="0"/>
        <v>6096.53</v>
      </c>
      <c r="K41" s="5"/>
    </row>
    <row r="42" spans="1:11" ht="21.95" customHeight="1" x14ac:dyDescent="0.25">
      <c r="A42" s="5"/>
      <c r="B42" s="730"/>
      <c r="C42" s="62" t="s">
        <v>533</v>
      </c>
      <c r="D42" s="274" t="s">
        <v>3</v>
      </c>
      <c r="E42" s="274" t="str">
        <f t="array" ref="E42">INDEX(Профильные_системы[артикул],MATCH('Система 4 в 1'!$C42&amp;'Система 4 в 1'!$D42,Профильные_системы[Название]&amp;Профильные_системы[цвет],0),0)</f>
        <v>FA0418.VP540.SLMAN.CJ</v>
      </c>
      <c r="F42" s="673" t="s">
        <v>579</v>
      </c>
      <c r="G42" s="274">
        <v>5.4</v>
      </c>
      <c r="H42" s="274" t="s">
        <v>369</v>
      </c>
      <c r="I42" s="325">
        <f t="array" ref="I42">IF($D$11=$U$2,INDEX(Профильные_системы[РРЦ Без НДС],MATCH(C42&amp;D42,Профильные_системы[Название]&amp;Профильные_системы[цвет],0)),IF($D$11=$U$1,INDEX(Профильные_системы[РРЦ с НДС],MATCH(C42&amp;D42,Профильные_системы[Название]&amp;Профильные_системы[цвет],0)),IF($D$11=$U$3,INDEX(Профильные_системы["0" НДС],MATCH(C42&amp;D42,Профильные_системы[Название]&amp;Профильные_системы[цвет],0)),0)))</f>
        <v>1331.09</v>
      </c>
      <c r="J42" s="325">
        <f t="shared" si="0"/>
        <v>1331.09</v>
      </c>
      <c r="K42" s="5"/>
    </row>
    <row r="43" spans="1:11" ht="21.95" customHeight="1" x14ac:dyDescent="0.25">
      <c r="A43" s="5"/>
      <c r="B43" s="730"/>
      <c r="C43" s="62" t="s">
        <v>533</v>
      </c>
      <c r="D43" s="274" t="s">
        <v>5</v>
      </c>
      <c r="E43" s="274" t="str">
        <f t="array" ref="E43">INDEX(Профильные_системы[артикул],MATCH('Система 4 в 1'!$C43&amp;'Система 4 в 1'!$D43,Профильные_системы[Название]&amp;Профильные_системы[цвет],0),0)</f>
        <v>FA0418.VP540.BKSPC.CJ</v>
      </c>
      <c r="F43" s="673"/>
      <c r="G43" s="274">
        <v>5.4</v>
      </c>
      <c r="H43" s="274" t="s">
        <v>369</v>
      </c>
      <c r="I43" s="325">
        <f t="array" ref="I43">IF($D$11=$U$2,INDEX(Профильные_системы[РРЦ Без НДС],MATCH(C43&amp;D43,Профильные_системы[Название]&amp;Профильные_системы[цвет],0)),IF($D$11=$U$1,INDEX(Профильные_системы[РРЦ с НДС],MATCH(C43&amp;D43,Профильные_системы[Название]&amp;Профильные_системы[цвет],0)),IF($D$11=$U$3,INDEX(Профильные_системы["0" НДС],MATCH(C43&amp;D43,Профильные_системы[Название]&amp;Профильные_системы[цвет],0)),0)))</f>
        <v>1440.37</v>
      </c>
      <c r="J43" s="325">
        <f t="shared" si="0"/>
        <v>1440.37</v>
      </c>
      <c r="K43" s="5"/>
    </row>
    <row r="44" spans="1:11" ht="21.95" customHeight="1" x14ac:dyDescent="0.25">
      <c r="A44" s="5"/>
      <c r="B44" s="730"/>
      <c r="C44" s="62" t="s">
        <v>533</v>
      </c>
      <c r="D44" s="274" t="s">
        <v>18</v>
      </c>
      <c r="E44" s="274" t="str">
        <f t="array" ref="E44">INDEX(Профильные_системы[артикул],MATCH('Система 4 в 1'!$C44&amp;'Система 4 в 1'!$D44,Профильные_системы[Название]&amp;Профильные_системы[цвет],0),0)</f>
        <v>FA0418.VP540.WHMPC.CJ</v>
      </c>
      <c r="F44" s="673"/>
      <c r="G44" s="274">
        <v>5.4</v>
      </c>
      <c r="H44" s="274" t="s">
        <v>369</v>
      </c>
      <c r="I44" s="325">
        <f t="array" ref="I44">IF($D$11=$U$2,INDEX(Профильные_системы[РРЦ Без НДС],MATCH(C44&amp;D44,Профильные_системы[Название]&amp;Профильные_системы[цвет],0)),IF($D$11=$U$1,INDEX(Профильные_системы[РРЦ с НДС],MATCH(C44&amp;D44,Профильные_системы[Название]&amp;Профильные_системы[цвет],0)),IF($D$11=$U$3,INDEX(Профильные_системы["0" НДС],MATCH(C44&amp;D44,Профильные_системы[Название]&amp;Профильные_системы[цвет],0)),0)))</f>
        <v>1515.05</v>
      </c>
      <c r="J44" s="325">
        <f t="shared" si="0"/>
        <v>1515.05</v>
      </c>
      <c r="K44" s="5"/>
    </row>
    <row r="45" spans="1:11" ht="21.95" customHeight="1" x14ac:dyDescent="0.25">
      <c r="A45" s="5"/>
      <c r="B45" s="734"/>
      <c r="C45" s="62" t="s">
        <v>543</v>
      </c>
      <c r="D45" s="274" t="s">
        <v>3</v>
      </c>
      <c r="E45" s="274" t="str">
        <f t="array" ref="E45">INDEX(Профильные_системы[артикул],MATCH('Система 4 в 1'!$C45&amp;'Система 4 в 1'!$D45,Профильные_системы[Название]&amp;Профильные_системы[цвет],0),0)</f>
        <v>FA0715.VP500.SLMAN.CJ</v>
      </c>
      <c r="F45" s="274" t="s">
        <v>579</v>
      </c>
      <c r="G45" s="274">
        <v>5</v>
      </c>
      <c r="H45" s="274" t="s">
        <v>369</v>
      </c>
      <c r="I45" s="325">
        <f t="array" ref="I45">IF($D$11=$U$2,INDEX(Профильные_системы[РРЦ Без НДС],MATCH(C45&amp;D45,Профильные_системы[Название]&amp;Профильные_системы[цвет],0)),IF($D$11=$U$1,INDEX(Профильные_системы[РРЦ с НДС],MATCH(C45&amp;D45,Профильные_системы[Название]&amp;Профильные_системы[цвет],0)),IF($D$11=$U$3,INDEX(Профильные_системы["0" НДС],MATCH(C45&amp;D45,Профильные_системы[Название]&amp;Профильные_системы[цвет],0)),0)))</f>
        <v>3267.15</v>
      </c>
      <c r="J45" s="325">
        <f t="shared" si="0"/>
        <v>3267.15</v>
      </c>
      <c r="K45" s="5"/>
    </row>
    <row r="46" spans="1:11" ht="21.95" customHeight="1" x14ac:dyDescent="0.25">
      <c r="A46" s="5"/>
      <c r="B46" s="737"/>
      <c r="C46" s="62" t="s">
        <v>543</v>
      </c>
      <c r="D46" s="274" t="s">
        <v>18</v>
      </c>
      <c r="E46" s="274" t="str">
        <f t="array" ref="E46">INDEX(Профильные_системы[артикул],MATCH('Система 4 в 1'!$C46&amp;'Система 4 в 1'!$D46,Профильные_системы[Название]&amp;Профильные_системы[цвет],0),0)</f>
        <v>FA0715.VP500.WHKPP.RA</v>
      </c>
      <c r="F46" s="756" t="s">
        <v>580</v>
      </c>
      <c r="G46" s="274">
        <v>5</v>
      </c>
      <c r="H46" s="274" t="s">
        <v>369</v>
      </c>
      <c r="I46" s="325">
        <f t="array" ref="I46">IF($D$11=$U$2,INDEX(Профильные_системы[РРЦ Без НДС],MATCH(C46&amp;D46,Профильные_системы[Название]&amp;Профильные_системы[цвет],0)),IF($D$11=$U$1,INDEX(Профильные_системы[РРЦ с НДС],MATCH(C46&amp;D46,Профильные_системы[Название]&amp;Профильные_системы[цвет],0)),IF($D$11=$U$3,INDEX(Профильные_системы["0" НДС],MATCH(C46&amp;D46,Профильные_системы[Название]&amp;Профильные_системы[цвет],0)),0)))</f>
        <v>4500.87</v>
      </c>
      <c r="J46" s="325">
        <f t="shared" si="0"/>
        <v>4500.87</v>
      </c>
      <c r="K46" s="5"/>
    </row>
    <row r="47" spans="1:11" ht="21.95" customHeight="1" x14ac:dyDescent="0.25">
      <c r="A47" s="5"/>
      <c r="B47" s="737"/>
      <c r="C47" s="62" t="s">
        <v>543</v>
      </c>
      <c r="D47" s="274" t="s">
        <v>25</v>
      </c>
      <c r="E47" s="274" t="str">
        <f t="array" ref="E47">INDEX(Профильные_системы[артикул],MATCH('Система 4 в 1'!$C47&amp;'Система 4 в 1'!$D47,Профильные_системы[Название]&amp;Профильные_системы[цвет],0),0)</f>
        <v>FA0715.VP500.WDRPV.RA</v>
      </c>
      <c r="F47" s="757"/>
      <c r="G47" s="274">
        <v>5</v>
      </c>
      <c r="H47" s="274" t="s">
        <v>369</v>
      </c>
      <c r="I47" s="325">
        <f t="array" ref="I47">IF($D$11=$U$2,INDEX(Профильные_системы[РРЦ Без НДС],MATCH(C47&amp;D47,Профильные_системы[Название]&amp;Профильные_системы[цвет],0)),IF($D$11=$U$1,INDEX(Профильные_системы[РРЦ с НДС],MATCH(C47&amp;D47,Профильные_системы[Название]&amp;Профильные_системы[цвет],0)),IF($D$11=$U$3,INDEX(Профильные_системы["0" НДС],MATCH(C47&amp;D47,Профильные_системы[Название]&amp;Профильные_системы[цвет],0)),0)))</f>
        <v>4500.87</v>
      </c>
      <c r="J47" s="325">
        <f t="shared" si="0"/>
        <v>4500.87</v>
      </c>
      <c r="K47" s="5"/>
    </row>
    <row r="48" spans="1:11" ht="21.95" customHeight="1" x14ac:dyDescent="0.25">
      <c r="A48" s="5"/>
      <c r="B48" s="737"/>
      <c r="C48" s="62" t="s">
        <v>543</v>
      </c>
      <c r="D48" s="274" t="s">
        <v>19</v>
      </c>
      <c r="E48" s="274" t="str">
        <f t="array" ref="E48">INDEX(Профильные_системы[артикул],MATCH('Система 4 в 1'!$C48&amp;'Система 4 в 1'!$D48,Профильные_системы[Название]&amp;Профильные_системы[цвет],0),0)</f>
        <v>FA0715.VP500.OWDPV.RA</v>
      </c>
      <c r="F48" s="757"/>
      <c r="G48" s="274">
        <v>5</v>
      </c>
      <c r="H48" s="274" t="s">
        <v>369</v>
      </c>
      <c r="I48" s="325">
        <f t="array" ref="I48">IF($D$11=$U$2,INDEX(Профильные_системы[РРЦ Без НДС],MATCH(C48&amp;D48,Профильные_системы[Название]&amp;Профильные_системы[цвет],0)),IF($D$11=$U$1,INDEX(Профильные_системы[РРЦ с НДС],MATCH(C48&amp;D48,Профильные_системы[Название]&amp;Профильные_системы[цвет],0)),IF($D$11=$U$3,INDEX(Профильные_системы["0" НДС],MATCH(C48&amp;D48,Профильные_системы[Название]&amp;Профильные_системы[цвет],0)),0)))</f>
        <v>4500.87</v>
      </c>
      <c r="J48" s="323">
        <f t="shared" si="0"/>
        <v>4500.87</v>
      </c>
      <c r="K48" s="5"/>
    </row>
    <row r="49" spans="1:11" ht="21.95" customHeight="1" x14ac:dyDescent="0.25">
      <c r="A49" s="5"/>
      <c r="B49" s="737"/>
      <c r="C49" s="62" t="s">
        <v>543</v>
      </c>
      <c r="D49" s="274" t="s">
        <v>5</v>
      </c>
      <c r="E49" s="274" t="str">
        <f t="array" ref="E49">INDEX(Профильные_системы[артикул],MATCH('Система 4 в 1'!$C49&amp;'Система 4 в 1'!$D49,Профильные_системы[Название]&amp;Профильные_системы[цвет],0),0)</f>
        <v>FA0715.VP500.BKSPC.CJ</v>
      </c>
      <c r="F49" s="757"/>
      <c r="G49" s="274">
        <v>5</v>
      </c>
      <c r="H49" s="274" t="s">
        <v>369</v>
      </c>
      <c r="I49" s="325">
        <f t="array" ref="I49">IF($D$11=$U$2,INDEX(Профильные_системы[РРЦ Без НДС],MATCH(C49&amp;D49,Профильные_системы[Название]&amp;Профильные_системы[цвет],0)),IF($D$11=$U$1,INDEX(Профильные_системы[РРЦ с НДС],MATCH(C49&amp;D49,Профильные_системы[Название]&amp;Профильные_системы[цвет],0)),IF($D$11=$U$3,INDEX(Профильные_системы["0" НДС],MATCH(C49&amp;D49,Профильные_системы[Название]&amp;Профильные_системы[цвет],0)),0)))</f>
        <v>3524.86</v>
      </c>
      <c r="J49" s="325">
        <f t="shared" si="0"/>
        <v>3524.86</v>
      </c>
      <c r="K49" s="5"/>
    </row>
    <row r="50" spans="1:11" ht="21.95" customHeight="1" x14ac:dyDescent="0.25">
      <c r="A50" s="5"/>
      <c r="B50" s="737"/>
      <c r="C50" s="62" t="s">
        <v>543</v>
      </c>
      <c r="D50" s="274" t="s">
        <v>34</v>
      </c>
      <c r="E50" s="274" t="str">
        <f t="array" ref="E50">INDEX(Профильные_системы[артикул],MATCH('Система 4 в 1'!$C50&amp;'Система 4 в 1'!$D50,Профильные_системы[Название]&amp;Профильные_системы[цвет],0),0)</f>
        <v>FA0715.VP500.ANKPV.RA</v>
      </c>
      <c r="F50" s="757"/>
      <c r="G50" s="274">
        <v>5</v>
      </c>
      <c r="H50" s="274" t="s">
        <v>369</v>
      </c>
      <c r="I50" s="325">
        <f t="array" ref="I50">IF($D$11=$U$2,INDEX(Профильные_системы[РРЦ Без НДС],MATCH(C50&amp;D50,Профильные_системы[Название]&amp;Профильные_системы[цвет],0)),IF($D$11=$U$1,INDEX(Профильные_системы[РРЦ с НДС],MATCH(C50&amp;D50,Профильные_системы[Название]&amp;Профильные_системы[цвет],0)),IF($D$11=$U$3,INDEX(Профильные_системы["0" НДС],MATCH(C50&amp;D50,Профильные_системы[Название]&amp;Профильные_системы[цвет],0)),0)))</f>
        <v>4500.87</v>
      </c>
      <c r="J50" s="325">
        <f t="shared" si="0"/>
        <v>4500.87</v>
      </c>
      <c r="K50" s="5"/>
    </row>
    <row r="51" spans="1:11" ht="21.95" customHeight="1" x14ac:dyDescent="0.25">
      <c r="A51" s="5"/>
      <c r="B51" s="737"/>
      <c r="C51" s="605" t="s">
        <v>543</v>
      </c>
      <c r="D51" s="606" t="s">
        <v>14</v>
      </c>
      <c r="E51" s="606" t="str">
        <f t="array" ref="E51">INDEX(Профильные_системы[артикул],MATCH('Система 4 в 1'!$C51&amp;'Система 4 в 1'!$D51,Профильные_системы[Название]&amp;Профильные_системы[цвет],0),0)</f>
        <v>FA0715.VP500.MCAPV.RA</v>
      </c>
      <c r="F51" s="757"/>
      <c r="G51" s="274">
        <v>5</v>
      </c>
      <c r="H51" s="274" t="s">
        <v>369</v>
      </c>
      <c r="I51" s="607">
        <f t="array" ref="I51">IF($D$11=$U$2,INDEX(Профильные_системы[РРЦ Без НДС],MATCH(C51&amp;D51,Профильные_системы[Название]&amp;Профильные_системы[цвет],0)),IF($D$11=$U$1,INDEX(Профильные_системы[РРЦ с НДС],MATCH(C51&amp;D51,Профильные_системы[Название]&amp;Профильные_системы[цвет],0)),IF($D$11=$U$3,INDEX(Профильные_системы["0" НДС],MATCH(C51&amp;D51,Профильные_системы[Название]&amp;Профильные_системы[цвет],0)),0)))</f>
        <v>4050.78</v>
      </c>
      <c r="J51" s="607">
        <f t="shared" si="0"/>
        <v>4050.78</v>
      </c>
      <c r="K51" s="5"/>
    </row>
    <row r="52" spans="1:11" ht="20.25" customHeight="1" x14ac:dyDescent="0.25">
      <c r="A52" s="5"/>
      <c r="B52" s="737"/>
      <c r="C52" s="605" t="s">
        <v>543</v>
      </c>
      <c r="D52" s="606" t="s">
        <v>28</v>
      </c>
      <c r="E52" s="606" t="str">
        <f t="array" ref="E52">INDEX(Профильные_системы[артикул],MATCH('Система 4 в 1'!$C52&amp;'Система 4 в 1'!$D52,Профильные_системы[Название]&amp;Профильные_системы[цвет],0),0)</f>
        <v>FA0715.VP500.MRAPV.RA</v>
      </c>
      <c r="F52" s="757"/>
      <c r="G52" s="394">
        <v>5</v>
      </c>
      <c r="H52" s="394" t="s">
        <v>369</v>
      </c>
      <c r="I52" s="607">
        <f t="array" ref="I52">IF($D$11=$U$2,INDEX(Профильные_системы[РРЦ Без НДС],MATCH(C52&amp;D52,Профильные_системы[Название]&amp;Профильные_системы[цвет],0)),IF($D$11=$U$1,INDEX(Профильные_системы[РРЦ с НДС],MATCH(C52&amp;D52,Профильные_системы[Название]&amp;Профильные_системы[цвет],0)),IF($D$11=$U$3,INDEX(Профильные_системы["0" НДС],MATCH(C52&amp;D52,Профильные_системы[Название]&amp;Профильные_системы[цвет],0)),0)))</f>
        <v>4050.78</v>
      </c>
      <c r="J52" s="607">
        <f t="shared" ref="J52:J55" si="5">I52-I52*$J$11</f>
        <v>4050.78</v>
      </c>
      <c r="K52" s="5"/>
    </row>
    <row r="53" spans="1:11" ht="20.25" customHeight="1" x14ac:dyDescent="0.25">
      <c r="A53" s="5"/>
      <c r="B53" s="737"/>
      <c r="C53" s="326" t="s">
        <v>543</v>
      </c>
      <c r="D53" s="500" t="s">
        <v>152</v>
      </c>
      <c r="E53" s="500" t="str">
        <f t="array" ref="E53">INDEX(Профильные_системы[артикул],MATCH('Система 4 в 1'!$C53&amp;'Система 4 в 1'!$D53,Профильные_системы[Название]&amp;Профильные_системы[цвет],0),0)</f>
        <v>FA0715.VP500.IVMPP.RA</v>
      </c>
      <c r="F53" s="757"/>
      <c r="G53" s="497">
        <v>5</v>
      </c>
      <c r="H53" s="497" t="s">
        <v>369</v>
      </c>
      <c r="I53" s="330">
        <f t="array" ref="I53">IF($D$11=$U$2,INDEX(Профильные_системы[РРЦ Без НДС],MATCH(C53&amp;D53,Профильные_системы[Название]&amp;Профильные_системы[цвет],0)),IF($D$11=$U$1,INDEX(Профильные_системы[РРЦ с НДС],MATCH(C53&amp;D53,Профильные_системы[Название]&amp;Профильные_системы[цвет],0)),IF($D$11=$U$3,INDEX(Профильные_системы["0" НДС],MATCH(C53&amp;D53,Профильные_системы[Название]&amp;Профильные_системы[цвет],0)),0)))</f>
        <v>4500.87</v>
      </c>
      <c r="J53" s="330">
        <f t="shared" ref="J53:J54" si="6">I53-I53*$J$11</f>
        <v>4500.87</v>
      </c>
      <c r="K53" s="5"/>
    </row>
    <row r="54" spans="1:11" ht="20.25" customHeight="1" x14ac:dyDescent="0.25">
      <c r="A54" s="5"/>
      <c r="B54" s="737"/>
      <c r="C54" s="326" t="s">
        <v>543</v>
      </c>
      <c r="D54" s="500" t="s">
        <v>16</v>
      </c>
      <c r="E54" s="500" t="str">
        <f t="array" ref="E54">INDEX(Профильные_системы[артикул],MATCH('Система 4 в 1'!$C54&amp;'Система 4 в 1'!$D54,Профильные_системы[Название]&amp;Профильные_системы[цвет],0),0)</f>
        <v>FA0715.VP500.GLMPV.RA</v>
      </c>
      <c r="F54" s="757"/>
      <c r="G54" s="497">
        <v>5</v>
      </c>
      <c r="H54" s="497" t="s">
        <v>369</v>
      </c>
      <c r="I54" s="330">
        <f t="array" ref="I54">IF($D$11=$U$2,INDEX(Профильные_системы[РРЦ Без НДС],MATCH(C54&amp;D54,Профильные_системы[Название]&amp;Профильные_системы[цвет],0)),IF($D$11=$U$1,INDEX(Профильные_системы[РРЦ с НДС],MATCH(C54&amp;D54,Профильные_системы[Название]&amp;Профильные_системы[цвет],0)),IF($D$11=$U$3,INDEX(Профильные_системы["0" НДС],MATCH(C54&amp;D54,Профильные_системы[Название]&amp;Профильные_системы[цвет],0)),0)))</f>
        <v>4500.87</v>
      </c>
      <c r="J54" s="330">
        <f t="shared" si="6"/>
        <v>4500.87</v>
      </c>
      <c r="K54" s="5"/>
    </row>
    <row r="55" spans="1:11" ht="20.25" customHeight="1" x14ac:dyDescent="0.25">
      <c r="A55" s="5"/>
      <c r="B55" s="737"/>
      <c r="C55" s="326" t="s">
        <v>543</v>
      </c>
      <c r="D55" s="395" t="s">
        <v>20</v>
      </c>
      <c r="E55" s="495" t="str">
        <f t="array" ref="E55">INDEX(Профильные_системы[артикул],MATCH('Система 4 в 1'!$C55&amp;'Система 4 в 1'!$D55,Профильные_системы[Название]&amp;Профильные_системы[цвет],0),0)</f>
        <v>FA0715.VP500.PRQPV.RA</v>
      </c>
      <c r="F55" s="757"/>
      <c r="G55" s="394">
        <v>5</v>
      </c>
      <c r="H55" s="394" t="s">
        <v>369</v>
      </c>
      <c r="I55" s="330">
        <f t="array" ref="I55">IF($D$11=$U$2,INDEX(Профильные_системы[РРЦ Без НДС],MATCH(C55&amp;D55,Профильные_системы[Название]&amp;Профильные_системы[цвет],0)),IF($D$11=$U$1,INDEX(Профильные_системы[РРЦ с НДС],MATCH(C55&amp;D55,Профильные_системы[Название]&amp;Профильные_системы[цвет],0)),IF($D$11=$U$3,INDEX(Профильные_системы["0" НДС],MATCH(C55&amp;D55,Профильные_системы[Название]&amp;Профильные_системы[цвет],0)),0)))</f>
        <v>4050.78</v>
      </c>
      <c r="J55" s="330">
        <f t="shared" si="5"/>
        <v>4050.78</v>
      </c>
      <c r="K55" s="5"/>
    </row>
    <row r="56" spans="1:11" ht="20.25" customHeight="1" x14ac:dyDescent="0.25">
      <c r="A56" s="5"/>
      <c r="B56" s="738"/>
      <c r="C56" s="326" t="s">
        <v>543</v>
      </c>
      <c r="D56" s="275" t="s">
        <v>22</v>
      </c>
      <c r="E56" s="495" t="str">
        <f t="array" ref="E56">INDEX(Профильные_системы[артикул],MATCH('Система 4 в 1'!$C56&amp;'Система 4 в 1'!$D56,Профильные_системы[Название]&amp;Профильные_системы[цвет],0),0)</f>
        <v>FA0715.VP500.PGQPV.RA</v>
      </c>
      <c r="F56" s="758"/>
      <c r="G56" s="274">
        <v>5</v>
      </c>
      <c r="H56" s="274" t="s">
        <v>369</v>
      </c>
      <c r="I56" s="330">
        <f t="array" ref="I56">IF($D$11=$U$2,INDEX(Профильные_системы[РРЦ Без НДС],MATCH(C56&amp;D56,Профильные_системы[Название]&amp;Профильные_системы[цвет],0)),IF($D$11=$U$1,INDEX(Профильные_системы[РРЦ с НДС],MATCH(C56&amp;D56,Профильные_системы[Название]&amp;Профильные_системы[цвет],0)),IF($D$11=$U$3,INDEX(Профильные_системы["0" НДС],MATCH(C56&amp;D56,Профильные_системы[Название]&amp;Профильные_системы[цвет],0)),0)))</f>
        <v>4050.78</v>
      </c>
      <c r="J56" s="330">
        <f t="shared" si="0"/>
        <v>4050.78</v>
      </c>
      <c r="K56" s="5"/>
    </row>
    <row r="57" spans="1:11" ht="21.95" customHeight="1" x14ac:dyDescent="0.25">
      <c r="A57" s="5"/>
      <c r="B57" s="734"/>
      <c r="C57" s="62" t="s">
        <v>544</v>
      </c>
      <c r="D57" s="274" t="s">
        <v>3</v>
      </c>
      <c r="E57" s="274" t="str">
        <f t="array" ref="E57">INDEX(Профильные_системы[артикул],MATCH('Система 4 в 1'!$C57&amp;'Система 4 в 1'!$D57,Профильные_системы[Название]&amp;Профильные_системы[цвет],0),0)</f>
        <v>FA0716.VP500.SLMAN.CJ</v>
      </c>
      <c r="F57" s="274" t="s">
        <v>579</v>
      </c>
      <c r="G57" s="274">
        <v>5</v>
      </c>
      <c r="H57" s="274" t="s">
        <v>369</v>
      </c>
      <c r="I57" s="325">
        <f t="array" ref="I57">IF($D$11=$U$2,INDEX(Профильные_системы[РРЦ Без НДС],MATCH(C57&amp;D57,Профильные_системы[Название]&amp;Профильные_системы[цвет],0)),IF($D$11=$U$1,INDEX(Профильные_системы[РРЦ с НДС],MATCH(C57&amp;D57,Профильные_системы[Название]&amp;Профильные_системы[цвет],0)),IF($D$11=$U$3,INDEX(Профильные_системы["0" НДС],MATCH(C57&amp;D57,Профильные_системы[Название]&amp;Профильные_системы[цвет],0)),0)))</f>
        <v>3828.23</v>
      </c>
      <c r="J57" s="325">
        <f t="shared" si="0"/>
        <v>3828.23</v>
      </c>
      <c r="K57" s="5"/>
    </row>
    <row r="58" spans="1:11" ht="21.95" customHeight="1" x14ac:dyDescent="0.25">
      <c r="A58" s="5"/>
      <c r="B58" s="737"/>
      <c r="C58" s="62" t="s">
        <v>544</v>
      </c>
      <c r="D58" s="274" t="s">
        <v>18</v>
      </c>
      <c r="E58" s="274" t="str">
        <f t="array" ref="E58">INDEX(Профильные_системы[артикул],MATCH('Система 4 в 1'!$C58&amp;'Система 4 в 1'!$D58,Профильные_системы[Название]&amp;Профильные_системы[цвет],0),0)</f>
        <v>FA0716.VP500.WHKPP.RA</v>
      </c>
      <c r="F58" s="756" t="s">
        <v>580</v>
      </c>
      <c r="G58" s="274">
        <v>5</v>
      </c>
      <c r="H58" s="274" t="s">
        <v>369</v>
      </c>
      <c r="I58" s="325">
        <f t="array" ref="I58">IF($D$11=$U$2,INDEX(Профильные_системы[РРЦ Без НДС],MATCH(C58&amp;D58,Профильные_системы[Название]&amp;Профильные_системы[цвет],0)),IF($D$11=$U$1,INDEX(Профильные_системы[РРЦ с НДС],MATCH(C58&amp;D58,Профильные_системы[Название]&amp;Профильные_системы[цвет],0)),IF($D$11=$U$3,INDEX(Профильные_системы["0" НДС],MATCH(C58&amp;D58,Профильные_системы[Название]&amp;Профильные_системы[цвет],0)),0)))</f>
        <v>5512.44</v>
      </c>
      <c r="J58" s="325">
        <f t="shared" si="0"/>
        <v>5512.44</v>
      </c>
      <c r="K58" s="5"/>
    </row>
    <row r="59" spans="1:11" ht="21.95" customHeight="1" x14ac:dyDescent="0.25">
      <c r="A59" s="5"/>
      <c r="B59" s="737"/>
      <c r="C59" s="62" t="s">
        <v>544</v>
      </c>
      <c r="D59" s="274" t="s">
        <v>25</v>
      </c>
      <c r="E59" s="274" t="str">
        <f t="array" ref="E59">INDEX(Профильные_системы[артикул],MATCH('Система 4 в 1'!$C59&amp;'Система 4 в 1'!$D59,Профильные_системы[Название]&amp;Профильные_системы[цвет],0),0)</f>
        <v>FA0716.VP500.WDRPV.RA</v>
      </c>
      <c r="F59" s="757"/>
      <c r="G59" s="274">
        <v>5</v>
      </c>
      <c r="H59" s="274" t="s">
        <v>369</v>
      </c>
      <c r="I59" s="325">
        <f t="array" ref="I59">IF($D$11=$U$2,INDEX(Профильные_системы[РРЦ Без НДС],MATCH(C59&amp;D59,Профильные_системы[Название]&amp;Профильные_системы[цвет],0)),IF($D$11=$U$1,INDEX(Профильные_системы[РРЦ с НДС],MATCH(C59&amp;D59,Профильные_системы[Название]&amp;Профильные_системы[цвет],0)),IF($D$11=$U$3,INDEX(Профильные_системы["0" НДС],MATCH(C59&amp;D59,Профильные_системы[Название]&amp;Профильные_системы[цвет],0)),0)))</f>
        <v>5512.44</v>
      </c>
      <c r="J59" s="325">
        <f t="shared" si="0"/>
        <v>5512.44</v>
      </c>
      <c r="K59" s="5"/>
    </row>
    <row r="60" spans="1:11" ht="21.95" customHeight="1" x14ac:dyDescent="0.25">
      <c r="A60" s="5"/>
      <c r="B60" s="737"/>
      <c r="C60" s="62" t="s">
        <v>544</v>
      </c>
      <c r="D60" s="274" t="s">
        <v>19</v>
      </c>
      <c r="E60" s="274" t="str">
        <f t="array" ref="E60">INDEX(Профильные_системы[артикул],MATCH('Система 4 в 1'!$C60&amp;'Система 4 в 1'!$D60,Профильные_системы[Название]&amp;Профильные_системы[цвет],0),0)</f>
        <v>FA0716.VP500.OWDPV.RA</v>
      </c>
      <c r="F60" s="757"/>
      <c r="G60" s="274">
        <v>5</v>
      </c>
      <c r="H60" s="274" t="s">
        <v>369</v>
      </c>
      <c r="I60" s="325">
        <f t="array" ref="I60">IF($D$11=$U$2,INDEX(Профильные_системы[РРЦ Без НДС],MATCH(C60&amp;D60,Профильные_системы[Название]&amp;Профильные_системы[цвет],0)),IF($D$11=$U$1,INDEX(Профильные_системы[РРЦ с НДС],MATCH(C60&amp;D60,Профильные_системы[Название]&amp;Профильные_системы[цвет],0)),IF($D$11=$U$3,INDEX(Профильные_системы["0" НДС],MATCH(C60&amp;D60,Профильные_системы[Название]&amp;Профильные_системы[цвет],0)),0)))</f>
        <v>5512.44</v>
      </c>
      <c r="J60" s="325">
        <f t="shared" si="0"/>
        <v>5512.44</v>
      </c>
      <c r="K60" s="5"/>
    </row>
    <row r="61" spans="1:11" ht="21.95" customHeight="1" x14ac:dyDescent="0.25">
      <c r="A61" s="5"/>
      <c r="B61" s="737"/>
      <c r="C61" s="62" t="s">
        <v>544</v>
      </c>
      <c r="D61" s="274" t="s">
        <v>5</v>
      </c>
      <c r="E61" s="274" t="str">
        <f t="array" ref="E61">INDEX(Профильные_системы[артикул],MATCH('Система 4 в 1'!$C61&amp;'Система 4 в 1'!$D61,Профильные_системы[Название]&amp;Профильные_системы[цвет],0),0)</f>
        <v>FA0716.VP500.BKSPC.CJ</v>
      </c>
      <c r="F61" s="757"/>
      <c r="G61" s="274">
        <v>5</v>
      </c>
      <c r="H61" s="274" t="s">
        <v>369</v>
      </c>
      <c r="I61" s="325">
        <f t="array" ref="I61">IF($D$11=$U$2,INDEX(Профильные_системы[РРЦ Без НДС],MATCH(C61&amp;D61,Профильные_системы[Название]&amp;Профильные_системы[цвет],0)),IF($D$11=$U$1,INDEX(Профильные_системы[РРЦ с НДС],MATCH(C61&amp;D61,Профильные_системы[Название]&amp;Профильные_системы[цвет],0)),IF($D$11=$U$3,INDEX(Профильные_системы["0" НДС],MATCH(C61&amp;D61,Профильные_системы[Название]&amp;Профильные_системы[цвет],0)),0)))</f>
        <v>4119.82</v>
      </c>
      <c r="J61" s="325">
        <f t="shared" si="0"/>
        <v>4119.82</v>
      </c>
      <c r="K61" s="5"/>
    </row>
    <row r="62" spans="1:11" ht="21.95" customHeight="1" x14ac:dyDescent="0.25">
      <c r="A62" s="5"/>
      <c r="B62" s="737"/>
      <c r="C62" s="62" t="s">
        <v>544</v>
      </c>
      <c r="D62" s="274" t="s">
        <v>34</v>
      </c>
      <c r="E62" s="274" t="str">
        <f t="array" ref="E62">INDEX(Профильные_системы[артикул],MATCH('Система 4 в 1'!$C62&amp;'Система 4 в 1'!$D62,Профильные_системы[Название]&amp;Профильные_системы[цвет],0),0)</f>
        <v>FA0716.VP500.ANKPV.RA</v>
      </c>
      <c r="F62" s="757"/>
      <c r="G62" s="274">
        <v>5</v>
      </c>
      <c r="H62" s="274" t="s">
        <v>369</v>
      </c>
      <c r="I62" s="325">
        <f t="array" ref="I62">IF($D$11=$U$2,INDEX(Профильные_системы[РРЦ Без НДС],MATCH(C62&amp;D62,Профильные_системы[Название]&amp;Профильные_системы[цвет],0)),IF($D$11=$U$1,INDEX(Профильные_системы[РРЦ с НДС],MATCH(C62&amp;D62,Профильные_системы[Название]&amp;Профильные_системы[цвет],0)),IF($D$11=$U$3,INDEX(Профильные_системы["0" НДС],MATCH(C62&amp;D62,Профильные_системы[Название]&amp;Профильные_системы[цвет],0)),0)))</f>
        <v>5512.44</v>
      </c>
      <c r="J62" s="325">
        <f t="shared" si="0"/>
        <v>5512.44</v>
      </c>
      <c r="K62" s="5"/>
    </row>
    <row r="63" spans="1:11" ht="21.95" customHeight="1" x14ac:dyDescent="0.25">
      <c r="A63" s="5"/>
      <c r="B63" s="737"/>
      <c r="C63" s="605" t="s">
        <v>544</v>
      </c>
      <c r="D63" s="606" t="s">
        <v>14</v>
      </c>
      <c r="E63" s="606" t="str">
        <f t="array" ref="E63">INDEX(Профильные_системы[артикул],MATCH('Система 4 в 1'!$C63&amp;'Система 4 в 1'!$D63,Профильные_системы[Название]&amp;Профильные_системы[цвет],0),0)</f>
        <v>FA0716.VP500.MCAPV.RA</v>
      </c>
      <c r="F63" s="757"/>
      <c r="G63" s="274">
        <v>5</v>
      </c>
      <c r="H63" s="274" t="s">
        <v>369</v>
      </c>
      <c r="I63" s="607">
        <f t="array" ref="I63">IF($D$11=$U$2,INDEX(Профильные_системы[РРЦ Без НДС],MATCH(C63&amp;D63,Профильные_системы[Название]&amp;Профильные_системы[цвет],0)),IF($D$11=$U$1,INDEX(Профильные_системы[РРЦ с НДС],MATCH(C63&amp;D63,Профильные_системы[Название]&amp;Профильные_системы[цвет],0)),IF($D$11=$U$3,INDEX(Профильные_системы["0" НДС],MATCH(C63&amp;D63,Профильные_системы[Название]&amp;Профильные_системы[цвет],0)),0)))</f>
        <v>4961.2</v>
      </c>
      <c r="J63" s="607">
        <f t="shared" si="0"/>
        <v>4961.2</v>
      </c>
      <c r="K63" s="5"/>
    </row>
    <row r="64" spans="1:11" ht="21.95" customHeight="1" x14ac:dyDescent="0.25">
      <c r="A64" s="5"/>
      <c r="B64" s="737"/>
      <c r="C64" s="605" t="s">
        <v>544</v>
      </c>
      <c r="D64" s="606" t="s">
        <v>28</v>
      </c>
      <c r="E64" s="606" t="str">
        <f t="array" ref="E64">INDEX(Профильные_системы[артикул],MATCH('Система 4 в 1'!$C64&amp;'Система 4 в 1'!$D64,Профильные_системы[Название]&amp;Профильные_системы[цвет],0),0)</f>
        <v>FA0716.VP500.MRAPV.RA</v>
      </c>
      <c r="F64" s="757"/>
      <c r="G64" s="394">
        <v>5</v>
      </c>
      <c r="H64" s="394" t="s">
        <v>369</v>
      </c>
      <c r="I64" s="607">
        <f t="array" ref="I64">IF($D$11=$U$2,INDEX(Профильные_системы[РРЦ Без НДС],MATCH(C64&amp;D64,Профильные_системы[Название]&amp;Профильные_системы[цвет],0)),IF($D$11=$U$1,INDEX(Профильные_системы[РРЦ с НДС],MATCH(C64&amp;D64,Профильные_системы[Название]&amp;Профильные_системы[цвет],0)),IF($D$11=$U$3,INDEX(Профильные_системы["0" НДС],MATCH(C64&amp;D64,Профильные_системы[Название]&amp;Профильные_системы[цвет],0)),0)))</f>
        <v>4961.2</v>
      </c>
      <c r="J64" s="607">
        <f t="shared" ref="J64:J67" si="7">I64-I64*$J$11</f>
        <v>4961.2</v>
      </c>
      <c r="K64" s="5"/>
    </row>
    <row r="65" spans="1:11" ht="21.95" customHeight="1" x14ac:dyDescent="0.25">
      <c r="A65" s="5"/>
      <c r="B65" s="737"/>
      <c r="C65" s="326" t="s">
        <v>544</v>
      </c>
      <c r="D65" s="500" t="s">
        <v>152</v>
      </c>
      <c r="E65" s="500" t="str">
        <f t="array" ref="E65">INDEX(Профильные_системы[артикул],MATCH('Система 4 в 1'!$C65&amp;'Система 4 в 1'!$D65,Профильные_системы[Название]&amp;Профильные_системы[цвет],0),0)</f>
        <v>FA0716.VP500.IVMPP.RA</v>
      </c>
      <c r="F65" s="757"/>
      <c r="G65" s="497">
        <v>5</v>
      </c>
      <c r="H65" s="497" t="s">
        <v>369</v>
      </c>
      <c r="I65" s="330">
        <f t="array" ref="I65">IF($D$11=$U$2,INDEX(Профильные_системы[РРЦ Без НДС],MATCH(C65&amp;D65,Профильные_системы[Название]&amp;Профильные_системы[цвет],0)),IF($D$11=$U$1,INDEX(Профильные_системы[РРЦ с НДС],MATCH(C65&amp;D65,Профильные_системы[Название]&amp;Профильные_системы[цвет],0)),IF($D$11=$U$3,INDEX(Профильные_системы["0" НДС],MATCH(C65&amp;D65,Профильные_системы[Название]&amp;Профильные_системы[цвет],0)),0)))</f>
        <v>5512.44</v>
      </c>
      <c r="J65" s="330">
        <f t="shared" ref="J65:J66" si="8">I65-I65*$J$11</f>
        <v>5512.44</v>
      </c>
      <c r="K65" s="5"/>
    </row>
    <row r="66" spans="1:11" ht="21.95" customHeight="1" x14ac:dyDescent="0.25">
      <c r="A66" s="5"/>
      <c r="B66" s="737"/>
      <c r="C66" s="326" t="s">
        <v>544</v>
      </c>
      <c r="D66" s="500" t="s">
        <v>16</v>
      </c>
      <c r="E66" s="500" t="str">
        <f t="array" ref="E66">INDEX(Профильные_системы[артикул],MATCH('Система 4 в 1'!$C66&amp;'Система 4 в 1'!$D66,Профильные_системы[Название]&amp;Профильные_системы[цвет],0),0)</f>
        <v>FA0716.VP500.GLMPV.RA</v>
      </c>
      <c r="F66" s="757"/>
      <c r="G66" s="497">
        <v>5</v>
      </c>
      <c r="H66" s="497" t="s">
        <v>369</v>
      </c>
      <c r="I66" s="330">
        <f t="array" ref="I66">IF($D$11=$U$2,INDEX(Профильные_системы[РРЦ Без НДС],MATCH(C66&amp;D66,Профильные_системы[Название]&amp;Профильные_системы[цвет],0)),IF($D$11=$U$1,INDEX(Профильные_системы[РРЦ с НДС],MATCH(C66&amp;D66,Профильные_системы[Название]&amp;Профильные_системы[цвет],0)),IF($D$11=$U$3,INDEX(Профильные_системы["0" НДС],MATCH(C66&amp;D66,Профильные_системы[Название]&amp;Профильные_системы[цвет],0)),0)))</f>
        <v>5512.44</v>
      </c>
      <c r="J66" s="330">
        <f t="shared" si="8"/>
        <v>5512.44</v>
      </c>
      <c r="K66" s="5"/>
    </row>
    <row r="67" spans="1:11" ht="21.95" customHeight="1" x14ac:dyDescent="0.25">
      <c r="A67" s="5"/>
      <c r="B67" s="737"/>
      <c r="C67" s="326" t="s">
        <v>544</v>
      </c>
      <c r="D67" s="395" t="s">
        <v>20</v>
      </c>
      <c r="E67" s="500" t="str">
        <f t="array" ref="E67">INDEX(Профильные_системы[артикул],MATCH('Система 4 в 1'!$C67&amp;'Система 4 в 1'!$D67,Профильные_системы[Название]&amp;Профильные_системы[цвет],0),0)</f>
        <v>FA0716.VP500.PRQPV.RA</v>
      </c>
      <c r="F67" s="757"/>
      <c r="G67" s="394">
        <v>5</v>
      </c>
      <c r="H67" s="394" t="s">
        <v>369</v>
      </c>
      <c r="I67" s="330">
        <f t="array" ref="I67">IF($D$11=$U$2,INDEX(Профильные_системы[РРЦ Без НДС],MATCH(C67&amp;D67,Профильные_системы[Название]&amp;Профильные_системы[цвет],0)),IF($D$11=$U$1,INDEX(Профильные_системы[РРЦ с НДС],MATCH(C67&amp;D67,Профильные_системы[Название]&amp;Профильные_системы[цвет],0)),IF($D$11=$U$3,INDEX(Профильные_системы["0" НДС],MATCH(C67&amp;D67,Профильные_системы[Название]&amp;Профильные_системы[цвет],0)),0)))</f>
        <v>4961.2</v>
      </c>
      <c r="J67" s="330">
        <f t="shared" si="7"/>
        <v>4961.2</v>
      </c>
      <c r="K67" s="5"/>
    </row>
    <row r="68" spans="1:11" ht="21.95" customHeight="1" x14ac:dyDescent="0.25">
      <c r="A68" s="5"/>
      <c r="B68" s="738"/>
      <c r="C68" s="326" t="s">
        <v>544</v>
      </c>
      <c r="D68" s="275" t="s">
        <v>22</v>
      </c>
      <c r="E68" s="500" t="str">
        <f t="array" ref="E68">INDEX(Профильные_системы[артикул],MATCH('Система 4 в 1'!$C68&amp;'Система 4 в 1'!$D68,Профильные_системы[Название]&amp;Профильные_системы[цвет],0),0)</f>
        <v>FA0716.VP500.PGQPV.RA</v>
      </c>
      <c r="F68" s="758"/>
      <c r="G68" s="274">
        <v>5</v>
      </c>
      <c r="H68" s="274" t="s">
        <v>369</v>
      </c>
      <c r="I68" s="330">
        <f t="array" ref="I68">IF($D$11=$U$2,INDEX(Профильные_системы[РРЦ Без НДС],MATCH(C68&amp;D68,Профильные_системы[Название]&amp;Профильные_системы[цвет],0)),IF($D$11=$U$1,INDEX(Профильные_системы[РРЦ с НДС],MATCH(C68&amp;D68,Профильные_системы[Название]&amp;Профильные_системы[цвет],0)),IF($D$11=$U$3,INDEX(Профильные_системы["0" НДС],MATCH(C68&amp;D68,Профильные_системы[Название]&amp;Профильные_системы[цвет],0)),0)))</f>
        <v>4961.2</v>
      </c>
      <c r="J68" s="330">
        <f t="shared" si="0"/>
        <v>4961.2</v>
      </c>
      <c r="K68" s="5"/>
    </row>
    <row r="69" spans="1:11" ht="21.95" customHeight="1" x14ac:dyDescent="0.25">
      <c r="A69" s="5"/>
      <c r="B69" s="730"/>
      <c r="C69" s="62" t="s">
        <v>537</v>
      </c>
      <c r="D69" s="274" t="s">
        <v>3</v>
      </c>
      <c r="E69" s="274" t="str">
        <f t="array" ref="E69">INDEX(Профильные_системы[артикул],MATCH('Система 4 в 1'!$C69&amp;'Система 4 в 1'!$D69,Профильные_системы[Название]&amp;Профильные_системы[цвет],0),0)</f>
        <v>FA0427.AP540.SLMAN.CJ</v>
      </c>
      <c r="F69" s="274" t="s">
        <v>579</v>
      </c>
      <c r="G69" s="274">
        <v>5.4</v>
      </c>
      <c r="H69" s="274" t="s">
        <v>369</v>
      </c>
      <c r="I69" s="325">
        <f t="array" ref="I69">IF($D$11=$U$2,INDEX(Профильные_системы[РРЦ Без НДС],MATCH(C69&amp;D69,Профильные_системы[Название]&amp;Профильные_системы[цвет],0)),IF($D$11=$U$1,INDEX(Профильные_системы[РРЦ с НДС],MATCH(C69&amp;D69,Профильные_системы[Название]&amp;Профильные_системы[цвет],0)),IF($D$11=$U$3,INDEX(Профильные_системы["0" НДС],MATCH(C69&amp;D69,Профильные_системы[Название]&amp;Профильные_системы[цвет],0)),0)))</f>
        <v>3191.28</v>
      </c>
      <c r="J69" s="325">
        <f t="shared" si="0"/>
        <v>3191.28</v>
      </c>
      <c r="K69" s="5"/>
    </row>
    <row r="70" spans="1:11" ht="21.95" customHeight="1" x14ac:dyDescent="0.25">
      <c r="A70" s="5"/>
      <c r="B70" s="730"/>
      <c r="C70" s="62" t="s">
        <v>537</v>
      </c>
      <c r="D70" s="274" t="s">
        <v>18</v>
      </c>
      <c r="E70" s="274" t="str">
        <f t="array" ref="E70">INDEX(Профильные_системы[артикул],MATCH('Система 4 в 1'!$C70&amp;'Система 4 в 1'!$D70,Профильные_системы[Название]&amp;Профильные_системы[цвет],0),0)</f>
        <v>FA0427.AP540.WHKPP.RA</v>
      </c>
      <c r="F70" s="673" t="s">
        <v>580</v>
      </c>
      <c r="G70" s="274">
        <v>5.4</v>
      </c>
      <c r="H70" s="274" t="s">
        <v>369</v>
      </c>
      <c r="I70" s="325">
        <f t="array" ref="I70">IF($D$11=$U$2,INDEX(Профильные_системы[РРЦ Без НДС],MATCH(C70&amp;D70,Профильные_системы[Название]&amp;Профильные_системы[цвет],0)),IF($D$11=$U$1,INDEX(Профильные_системы[РРЦ с НДС],MATCH(C70&amp;D70,Профильные_системы[Название]&amp;Профильные_системы[цвет],0)),IF($D$11=$U$3,INDEX(Профильные_системы["0" НДС],MATCH(C70&amp;D70,Профильные_системы[Название]&amp;Профильные_системы[цвет],0)),0)))</f>
        <v>5031.88</v>
      </c>
      <c r="J70" s="325">
        <f t="shared" si="0"/>
        <v>5031.88</v>
      </c>
      <c r="K70" s="5"/>
    </row>
    <row r="71" spans="1:11" ht="21.95" customHeight="1" x14ac:dyDescent="0.25">
      <c r="A71" s="5"/>
      <c r="B71" s="730"/>
      <c r="C71" s="62" t="s">
        <v>537</v>
      </c>
      <c r="D71" s="274" t="s">
        <v>25</v>
      </c>
      <c r="E71" s="274" t="str">
        <f t="array" ref="E71">INDEX(Профильные_системы[артикул],MATCH('Система 4 в 1'!$C71&amp;'Система 4 в 1'!$D71,Профильные_системы[Название]&amp;Профильные_системы[цвет],0),0)</f>
        <v>FA0427.AP540.WDRPV.RA</v>
      </c>
      <c r="F71" s="673"/>
      <c r="G71" s="274">
        <v>5.4</v>
      </c>
      <c r="H71" s="274" t="s">
        <v>369</v>
      </c>
      <c r="I71" s="325">
        <f t="array" ref="I71">IF($D$11=$U$2,INDEX(Профильные_системы[РРЦ Без НДС],MATCH(C71&amp;D71,Профильные_системы[Название]&amp;Профильные_системы[цвет],0)),IF($D$11=$U$1,INDEX(Профильные_системы[РРЦ с НДС],MATCH(C71&amp;D71,Профильные_системы[Название]&amp;Профильные_системы[цвет],0)),IF($D$11=$U$3,INDEX(Профильные_системы["0" НДС],MATCH(C71&amp;D71,Профильные_системы[Название]&amp;Профильные_системы[цвет],0)),0)))</f>
        <v>5031.88</v>
      </c>
      <c r="J71" s="325">
        <f t="shared" si="0"/>
        <v>5031.88</v>
      </c>
      <c r="K71" s="5"/>
    </row>
    <row r="72" spans="1:11" ht="21.95" customHeight="1" x14ac:dyDescent="0.25">
      <c r="A72" s="5"/>
      <c r="B72" s="730"/>
      <c r="C72" s="62" t="s">
        <v>537</v>
      </c>
      <c r="D72" s="274" t="s">
        <v>19</v>
      </c>
      <c r="E72" s="274" t="str">
        <f t="array" ref="E72">INDEX(Профильные_системы[артикул],MATCH('Система 4 в 1'!$C72&amp;'Система 4 в 1'!$D72,Профильные_системы[Название]&amp;Профильные_системы[цвет],0),0)</f>
        <v>FA0427.AP540.OWDPV.RA</v>
      </c>
      <c r="F72" s="673"/>
      <c r="G72" s="274">
        <v>5.4</v>
      </c>
      <c r="H72" s="274" t="s">
        <v>369</v>
      </c>
      <c r="I72" s="325">
        <f t="array" ref="I72">IF($D$11=$U$2,INDEX(Профильные_системы[РРЦ Без НДС],MATCH(C72&amp;D72,Профильные_системы[Название]&amp;Профильные_системы[цвет],0)),IF($D$11=$U$1,INDEX(Профильные_системы[РРЦ с НДС],MATCH(C72&amp;D72,Профильные_системы[Название]&amp;Профильные_системы[цвет],0)),IF($D$11=$U$3,INDEX(Профильные_системы["0" НДС],MATCH(C72&amp;D72,Профильные_системы[Название]&amp;Профильные_системы[цвет],0)),0)))</f>
        <v>5031.88</v>
      </c>
      <c r="J72" s="325">
        <f t="shared" si="0"/>
        <v>5031.88</v>
      </c>
      <c r="K72" s="5"/>
    </row>
    <row r="73" spans="1:11" ht="21.75" customHeight="1" x14ac:dyDescent="0.25">
      <c r="A73" s="5"/>
      <c r="B73" s="730"/>
      <c r="C73" s="62" t="s">
        <v>537</v>
      </c>
      <c r="D73" s="274" t="s">
        <v>5</v>
      </c>
      <c r="E73" s="274" t="str">
        <f t="array" ref="E73">INDEX(Профильные_системы[артикул],MATCH('Система 4 в 1'!$C73&amp;'Система 4 в 1'!$D73,Профильные_системы[Название]&amp;Профильные_системы[цвет],0),0)</f>
        <v>FA0427.AP540.BKSPC.CJ</v>
      </c>
      <c r="F73" s="274" t="s">
        <v>579</v>
      </c>
      <c r="G73" s="274">
        <v>5.4</v>
      </c>
      <c r="H73" s="274" t="s">
        <v>369</v>
      </c>
      <c r="I73" s="325">
        <f t="array" ref="I73">IF($D$11=$U$2,INDEX(Профильные_системы[РРЦ Без НДС],MATCH(C73&amp;D73,Профильные_системы[Название]&amp;Профильные_системы[цвет],0)),IF($D$11=$U$1,INDEX(Профильные_системы[РРЦ с НДС],MATCH(C73&amp;D73,Профильные_системы[Название]&amp;Профильные_системы[цвет],0)),IF($D$11=$U$3,INDEX(Профильные_системы["0" НДС],MATCH(C73&amp;D73,Профильные_системы[Название]&amp;Профильные_системы[цвет],0)),0)))</f>
        <v>3452.93</v>
      </c>
      <c r="J73" s="325">
        <f t="shared" si="0"/>
        <v>3452.93</v>
      </c>
      <c r="K73" s="5"/>
    </row>
    <row r="74" spans="1:11" s="64" customFormat="1" ht="24.95" customHeight="1" x14ac:dyDescent="0.3">
      <c r="A74" s="63"/>
      <c r="B74" s="159"/>
      <c r="C74" s="160"/>
      <c r="D74" s="160"/>
      <c r="E74" s="93" t="s">
        <v>584</v>
      </c>
      <c r="F74" s="93"/>
      <c r="G74" s="93"/>
      <c r="H74" s="161"/>
      <c r="I74" s="161"/>
      <c r="J74" s="145"/>
      <c r="K74" s="63"/>
    </row>
    <row r="75" spans="1:11" ht="24.95" customHeight="1" x14ac:dyDescent="0.25">
      <c r="A75" s="5"/>
      <c r="B75" s="730"/>
      <c r="C75" s="62" t="s">
        <v>462</v>
      </c>
      <c r="D75" s="274" t="s">
        <v>18</v>
      </c>
      <c r="E75" s="274" t="str">
        <f t="array" ref="E75">INDEX(Профильные_системы[артикул],MATCH('Система 4 в 1'!$C75&amp;'Система 4 в 1'!$D75,Профильные_системы[Название]&amp;Профильные_системы[цвет],0),0)</f>
        <v>FA0003.VP000.WHMPC.CO</v>
      </c>
      <c r="F75" s="274" t="s">
        <v>371</v>
      </c>
      <c r="G75" s="274"/>
      <c r="H75" s="274" t="s">
        <v>369</v>
      </c>
      <c r="I75" s="325">
        <f t="array" ref="I75">IF($D$11=$U$2,INDEX(Профильные_системы[РРЦ Без НДС],MATCH(C75&amp;D75,Профильные_системы[Название]&amp;Профильные_системы[цвет],0)),IF($D$11=$U$1,INDEX(Профильные_системы[РРЦ с НДС],MATCH(C75&amp;D75,Профильные_системы[Название]&amp;Профильные_системы[цвет],0)),IF($D$11=$U$3,INDEX(Профильные_системы["0" НДС],MATCH(C75&amp;D75,Профильные_системы[Название]&amp;Профильные_системы[цвет],0)),0)))</f>
        <v>446.37</v>
      </c>
      <c r="J75" s="325">
        <f t="shared" si="0"/>
        <v>446.37</v>
      </c>
      <c r="K75" s="5"/>
    </row>
    <row r="76" spans="1:11" ht="24.95" customHeight="1" x14ac:dyDescent="0.25">
      <c r="A76" s="5"/>
      <c r="B76" s="730"/>
      <c r="C76" s="62" t="s">
        <v>462</v>
      </c>
      <c r="D76" s="274" t="s">
        <v>3</v>
      </c>
      <c r="E76" s="274" t="str">
        <f t="array" ref="E76">INDEX(Профильные_системы[артикул],MATCH('Система 4 в 1'!$C76&amp;'Система 4 в 1'!$D76,Профильные_системы[Название]&amp;Профильные_системы[цвет],0),0)</f>
        <v>FA0003.VP000.SLMPC.CO</v>
      </c>
      <c r="F76" s="274" t="s">
        <v>371</v>
      </c>
      <c r="G76" s="274"/>
      <c r="H76" s="274" t="s">
        <v>369</v>
      </c>
      <c r="I76" s="325">
        <f t="array" ref="I76">IF($D$11=$U$2,INDEX(Профильные_системы[РРЦ Без НДС],MATCH(C76&amp;D76,Профильные_системы[Название]&amp;Профильные_системы[цвет],0)),IF($D$11=$U$1,INDEX(Профильные_системы[РРЦ с НДС],MATCH(C76&amp;D76,Профильные_системы[Название]&amp;Профильные_системы[цвет],0)),IF($D$11=$U$3,INDEX(Профильные_системы["0" НДС],MATCH(C76&amp;D76,Профильные_системы[Название]&amp;Профильные_системы[цвет],0)),0)))</f>
        <v>446.37</v>
      </c>
      <c r="J76" s="325">
        <f t="shared" si="0"/>
        <v>446.37</v>
      </c>
      <c r="K76" s="5"/>
    </row>
    <row r="77" spans="1:11" ht="24.95" customHeight="1" x14ac:dyDescent="0.25">
      <c r="A77" s="5"/>
      <c r="B77" s="730"/>
      <c r="C77" s="62" t="s">
        <v>462</v>
      </c>
      <c r="D77" s="274" t="s">
        <v>5</v>
      </c>
      <c r="E77" s="274" t="str">
        <f t="array" ref="E77">INDEX(Профильные_системы[артикул],MATCH('Система 4 в 1'!$C77&amp;'Система 4 в 1'!$D77,Профильные_системы[Название]&amp;Профильные_системы[цвет],0),0)</f>
        <v>FA0003.VP000.BKSPC.CO</v>
      </c>
      <c r="F77" s="274" t="s">
        <v>371</v>
      </c>
      <c r="G77" s="274"/>
      <c r="H77" s="274" t="s">
        <v>369</v>
      </c>
      <c r="I77" s="325">
        <f t="array" ref="I77">IF($D$11=$U$2,INDEX(Профильные_системы[РРЦ Без НДС],MATCH(C77&amp;D77,Профильные_системы[Название]&amp;Профильные_системы[цвет],0)),IF($D$11=$U$1,INDEX(Профильные_системы[РРЦ с НДС],MATCH(C77&amp;D77,Профильные_системы[Название]&amp;Профильные_системы[цвет],0)),IF($D$11=$U$3,INDEX(Профильные_системы["0" НДС],MATCH(C77&amp;D77,Профильные_системы[Название]&amp;Профильные_системы[цвет],0)),0)))</f>
        <v>446.37</v>
      </c>
      <c r="J77" s="325">
        <f t="shared" si="0"/>
        <v>446.37</v>
      </c>
      <c r="K77" s="5"/>
    </row>
    <row r="78" spans="1:11" ht="60" customHeight="1" x14ac:dyDescent="0.25">
      <c r="A78" s="5"/>
      <c r="B78" s="26"/>
      <c r="C78" s="62" t="s">
        <v>466</v>
      </c>
      <c r="D78" s="274"/>
      <c r="E78" s="274" t="str">
        <f t="array" ref="E78">INDEX(Профильные_системы[артикул],MATCH('Система 4 в 1'!$C78&amp;'Система 4 в 1'!$D78,Профильные_системы[Название]&amp;Профильные_системы[цвет],0),0)</f>
        <v>FH0171.VP000.BK000.CM</v>
      </c>
      <c r="F78" s="274" t="s">
        <v>366</v>
      </c>
      <c r="G78" s="274"/>
      <c r="H78" s="274" t="s">
        <v>369</v>
      </c>
      <c r="I78" s="325">
        <f t="array" ref="I78">IF($D$11=$U$2,INDEX(Профильные_системы[РРЦ Без НДС],MATCH(C78&amp;D78,Профильные_системы[Название]&amp;Профильные_системы[цвет],0)),IF($D$11=$U$1,INDEX(Профильные_системы[РРЦ с НДС],MATCH(C78&amp;D78,Профильные_системы[Название]&amp;Профильные_системы[цвет],0)),IF($D$11=$U$3,INDEX(Профильные_системы["0" НДС],MATCH(C78&amp;D78,Профильные_системы[Название]&amp;Профильные_системы[цвет],0)),0)))</f>
        <v>2188.8200000000002</v>
      </c>
      <c r="J78" s="325">
        <f t="shared" si="0"/>
        <v>2188.8200000000002</v>
      </c>
      <c r="K78" s="5"/>
    </row>
    <row r="79" spans="1:11" ht="24.95" customHeight="1" x14ac:dyDescent="0.25">
      <c r="A79" s="5"/>
      <c r="B79" s="730"/>
      <c r="C79" s="62" t="s">
        <v>471</v>
      </c>
      <c r="D79" s="274" t="s">
        <v>18</v>
      </c>
      <c r="E79" s="274" t="str">
        <f t="array" ref="E79">INDEX(Профильные_системы[артикул],MATCH('Система 4 в 1'!$C79&amp;'Система 4 в 1'!$D79,Профильные_системы[Название]&amp;Профильные_системы[цвет],0),0)</f>
        <v>FA0004.VR000.WHM00.CO</v>
      </c>
      <c r="F79" s="274" t="s">
        <v>585</v>
      </c>
      <c r="G79" s="274"/>
      <c r="H79" s="274" t="s">
        <v>586</v>
      </c>
      <c r="I79" s="325">
        <f t="array" ref="I79">IF($D$11=$U$2,INDEX(Профильные_системы[РРЦ Без НДС],MATCH(C79&amp;D79,Профильные_системы[Название]&amp;Профильные_системы[цвет],0)),IF($D$11=$U$1,INDEX(Профильные_системы[РРЦ с НДС],MATCH(C79&amp;D79,Профильные_системы[Название]&amp;Профильные_системы[цвет],0)),IF($D$11=$U$3,INDEX(Профильные_системы["0" НДС],MATCH(C79&amp;D79,Профильные_системы[Название]&amp;Профильные_системы[цвет],0)),0)))</f>
        <v>93.19</v>
      </c>
      <c r="J79" s="325">
        <f t="shared" si="0"/>
        <v>93.19</v>
      </c>
      <c r="K79" s="5"/>
    </row>
    <row r="80" spans="1:11" ht="24.95" customHeight="1" x14ac:dyDescent="0.25">
      <c r="A80" s="5"/>
      <c r="B80" s="730"/>
      <c r="C80" s="62" t="s">
        <v>471</v>
      </c>
      <c r="D80" s="274" t="s">
        <v>3</v>
      </c>
      <c r="E80" s="274" t="str">
        <f t="array" ref="E80">INDEX(Профильные_системы[артикул],MATCH('Система 4 в 1'!$C80&amp;'Система 4 в 1'!$D80,Профильные_системы[Название]&amp;Профильные_системы[цвет],0),0)</f>
        <v>FA0004.VR000.SLM00.CO</v>
      </c>
      <c r="F80" s="274" t="s">
        <v>585</v>
      </c>
      <c r="G80" s="274"/>
      <c r="H80" s="274" t="s">
        <v>586</v>
      </c>
      <c r="I80" s="325">
        <f t="array" ref="I80">IF($D$11=$U$2,INDEX(Профильные_системы[РРЦ Без НДС],MATCH(C80&amp;D80,Профильные_системы[Название]&amp;Профильные_системы[цвет],0)),IF($D$11=$U$1,INDEX(Профильные_системы[РРЦ с НДС],MATCH(C80&amp;D80,Профильные_системы[Название]&amp;Профильные_системы[цвет],0)),IF($D$11=$U$3,INDEX(Профильные_системы["0" НДС],MATCH(C80&amp;D80,Профильные_системы[Название]&amp;Профильные_системы[цвет],0)),0)))</f>
        <v>93.19</v>
      </c>
      <c r="J80" s="325">
        <f t="shared" si="0"/>
        <v>93.19</v>
      </c>
      <c r="K80" s="5"/>
    </row>
    <row r="81" spans="1:11" ht="24.95" customHeight="1" x14ac:dyDescent="0.25">
      <c r="A81" s="5"/>
      <c r="B81" s="730"/>
      <c r="C81" s="62" t="s">
        <v>471</v>
      </c>
      <c r="D81" s="274" t="s">
        <v>5</v>
      </c>
      <c r="E81" s="274" t="str">
        <f t="array" ref="E81">INDEX(Профильные_системы[артикул],MATCH('Система 4 в 1'!$C81&amp;'Система 4 в 1'!$D81,Профильные_системы[Название]&amp;Профильные_системы[цвет],0),0)</f>
        <v>FA0004.VR000.BKM00.CO</v>
      </c>
      <c r="F81" s="274" t="s">
        <v>585</v>
      </c>
      <c r="G81" s="274"/>
      <c r="H81" s="274" t="s">
        <v>586</v>
      </c>
      <c r="I81" s="325">
        <f t="array" ref="I81">IF($D$11=$U$2,INDEX(Профильные_системы[РРЦ Без НДС],MATCH(C81&amp;D81,Профильные_системы[Название]&amp;Профильные_системы[цвет],0)),IF($D$11=$U$1,INDEX(Профильные_системы[РРЦ с НДС],MATCH(C81&amp;D81,Профильные_системы[Название]&amp;Профильные_системы[цвет],0)),IF($D$11=$U$3,INDEX(Профильные_системы["0" НДС],MATCH(C81&amp;D81,Профильные_системы[Название]&amp;Профильные_системы[цвет],0)),0)))</f>
        <v>93.19</v>
      </c>
      <c r="J81" s="325">
        <f t="shared" si="0"/>
        <v>93.19</v>
      </c>
      <c r="K81" s="5"/>
    </row>
    <row r="82" spans="1:11" ht="24.95" customHeight="1" x14ac:dyDescent="0.25">
      <c r="A82" s="5"/>
      <c r="B82" s="730"/>
      <c r="C82" s="62" t="s">
        <v>475</v>
      </c>
      <c r="D82" s="274" t="s">
        <v>18</v>
      </c>
      <c r="E82" s="274" t="str">
        <f t="array" ref="E82">INDEX(Профильные_системы[артикул],MATCH('Система 4 в 1'!$C82&amp;'Система 4 в 1'!$D82,Профильные_системы[Название]&amp;Профильные_системы[цвет],0),0)</f>
        <v>FP0080.VR000.WHMPC.CO</v>
      </c>
      <c r="F82" s="274" t="s">
        <v>583</v>
      </c>
      <c r="G82" s="274"/>
      <c r="H82" s="274" t="s">
        <v>586</v>
      </c>
      <c r="I82" s="325">
        <f t="array" ref="I82">IF($D$11=$U$2,INDEX(Профильные_системы[РРЦ Без НДС],MATCH(C82&amp;D82,Профильные_системы[Название]&amp;Профильные_системы[цвет],0)),IF($D$11=$U$1,INDEX(Профильные_системы[РРЦ с НДС],MATCH(C82&amp;D82,Профильные_системы[Название]&amp;Профильные_системы[цвет],0)),IF($D$11=$U$3,INDEX(Профильные_системы["0" НДС],MATCH(C82&amp;D82,Профильные_системы[Название]&amp;Профильные_системы[цвет],0)),0)))</f>
        <v>414.16</v>
      </c>
      <c r="J82" s="325">
        <f t="shared" si="0"/>
        <v>414.16</v>
      </c>
      <c r="K82" s="5"/>
    </row>
    <row r="83" spans="1:11" ht="24.95" customHeight="1" x14ac:dyDescent="0.25">
      <c r="A83" s="5"/>
      <c r="B83" s="730"/>
      <c r="C83" s="62" t="s">
        <v>475</v>
      </c>
      <c r="D83" s="274" t="s">
        <v>3</v>
      </c>
      <c r="E83" s="274" t="str">
        <f t="array" ref="E83">INDEX(Профильные_системы[артикул],MATCH('Система 4 в 1'!$C83&amp;'Система 4 в 1'!$D83,Профильные_системы[Название]&amp;Профильные_системы[цвет],0),0)</f>
        <v>FP0080.VR000.SLMPC.CO</v>
      </c>
      <c r="F83" s="274" t="s">
        <v>583</v>
      </c>
      <c r="G83" s="274"/>
      <c r="H83" s="274" t="s">
        <v>586</v>
      </c>
      <c r="I83" s="325">
        <f t="array" ref="I83">IF($D$11=$U$2,INDEX(Профильные_системы[РРЦ Без НДС],MATCH(C83&amp;D83,Профильные_системы[Название]&amp;Профильные_системы[цвет],0)),IF($D$11=$U$1,INDEX(Профильные_системы[РРЦ с НДС],MATCH(C83&amp;D83,Профильные_системы[Название]&amp;Профильные_системы[цвет],0)),IF($D$11=$U$3,INDEX(Профильные_системы["0" НДС],MATCH(C83&amp;D83,Профильные_системы[Название]&amp;Профильные_системы[цвет],0)),0)))</f>
        <v>414.16</v>
      </c>
      <c r="J83" s="325">
        <f t="shared" si="0"/>
        <v>414.16</v>
      </c>
      <c r="K83" s="5"/>
    </row>
    <row r="84" spans="1:11" ht="24.95" customHeight="1" x14ac:dyDescent="0.25">
      <c r="A84" s="5"/>
      <c r="B84" s="730"/>
      <c r="C84" s="62" t="s">
        <v>475</v>
      </c>
      <c r="D84" s="274" t="s">
        <v>5</v>
      </c>
      <c r="E84" s="274" t="str">
        <f t="array" ref="E84">INDEX(Профильные_системы[артикул],MATCH('Система 4 в 1'!$C84&amp;'Система 4 в 1'!$D84,Профильные_системы[Название]&amp;Профильные_системы[цвет],0),0)</f>
        <v>FP0080.VR000.BKSPC.CO</v>
      </c>
      <c r="F84" s="274" t="s">
        <v>583</v>
      </c>
      <c r="G84" s="274"/>
      <c r="H84" s="274" t="s">
        <v>586</v>
      </c>
      <c r="I84" s="325">
        <f t="array" ref="I84">IF($D$11=$U$2,INDEX(Профильные_системы[РРЦ Без НДС],MATCH(C84&amp;D84,Профильные_системы[Название]&amp;Профильные_системы[цвет],0)),IF($D$11=$U$1,INDEX(Профильные_системы[РРЦ с НДС],MATCH(C84&amp;D84,Профильные_системы[Название]&amp;Профильные_системы[цвет],0)),IF($D$11=$U$3,INDEX(Профильные_системы["0" НДС],MATCH(C84&amp;D84,Профильные_системы[Название]&amp;Профильные_системы[цвет],0)),0)))</f>
        <v>414.16</v>
      </c>
      <c r="J84" s="325">
        <f t="shared" si="0"/>
        <v>414.16</v>
      </c>
      <c r="K84" s="5"/>
    </row>
    <row r="85" spans="1:11" ht="21.95" hidden="1" customHeight="1" x14ac:dyDescent="0.25">
      <c r="A85" s="5"/>
      <c r="B85" s="730"/>
      <c r="C85" s="62" t="s">
        <v>468</v>
      </c>
      <c r="D85" s="274" t="s">
        <v>469</v>
      </c>
      <c r="E85" s="274" t="e">
        <f t="array" ref="E85">INDEX(Профильные_системы[артикул],MATCH('Система 4 в 1'!$C85&amp;'Система 4 в 1'!$D85,Профильные_системы[Название]&amp;Профильные_системы[цвет],0),0)</f>
        <v>#N/A</v>
      </c>
      <c r="F85" s="274" t="s">
        <v>587</v>
      </c>
      <c r="G85" s="274"/>
      <c r="H85" s="274" t="s">
        <v>586</v>
      </c>
      <c r="I85" s="325" t="e">
        <f t="array" ref="I85">IF($D$11=$U$2,INDEX(Профильные_системы[РРЦ Без НДС],MATCH(C85&amp;D85,Профильные_системы[Название]&amp;Профильные_системы[цвет],0)),IF($D$11=$U$1,INDEX(Профильные_системы[РРЦ с НДС],MATCH(C85&amp;D85,Профильные_системы[Название]&amp;Профильные_системы[цвет],0)),IF($D$11=$U$3,INDEX(Профильные_системы["0" НДС],MATCH(C85&amp;D85,Профильные_системы[Название]&amp;Профильные_системы[цвет],0)),0)))</f>
        <v>#N/A</v>
      </c>
      <c r="J85" s="325" t="e">
        <f t="shared" si="0"/>
        <v>#N/A</v>
      </c>
      <c r="K85" s="5"/>
    </row>
    <row r="86" spans="1:11" ht="21.95" hidden="1" customHeight="1" x14ac:dyDescent="0.25">
      <c r="A86" s="5"/>
      <c r="B86" s="730"/>
      <c r="C86" s="62" t="s">
        <v>468</v>
      </c>
      <c r="D86" s="274" t="s">
        <v>3</v>
      </c>
      <c r="E86" s="274" t="e">
        <f t="array" ref="E86">INDEX(Профильные_системы[артикул],MATCH('Система 4 в 1'!$C86&amp;'Система 4 в 1'!$D86,Профильные_системы[Название]&amp;Профильные_системы[цвет],0),0)</f>
        <v>#N/A</v>
      </c>
      <c r="F86" s="274" t="s">
        <v>587</v>
      </c>
      <c r="G86" s="274"/>
      <c r="H86" s="274" t="s">
        <v>586</v>
      </c>
      <c r="I86" s="325" t="e">
        <f t="array" ref="I86">IF($D$11=$U$2,INDEX(Профильные_системы[РРЦ Без НДС],MATCH(C86&amp;D86,Профильные_системы[Название]&amp;Профильные_системы[цвет],0)),IF($D$11=$U$1,INDEX(Профильные_системы[РРЦ с НДС],MATCH(C86&amp;D86,Профильные_системы[Название]&amp;Профильные_системы[цвет],0)),IF($D$11=$U$3,INDEX(Профильные_системы["0" НДС],MATCH(C86&amp;D86,Профильные_системы[Название]&amp;Профильные_системы[цвет],0)),0)))</f>
        <v>#N/A</v>
      </c>
      <c r="J86" s="325" t="e">
        <f t="shared" si="0"/>
        <v>#N/A</v>
      </c>
      <c r="K86" s="5"/>
    </row>
    <row r="87" spans="1:11" ht="21.95" hidden="1" customHeight="1" x14ac:dyDescent="0.25">
      <c r="A87" s="5"/>
      <c r="B87" s="730"/>
      <c r="C87" s="62" t="s">
        <v>468</v>
      </c>
      <c r="D87" s="274" t="s">
        <v>470</v>
      </c>
      <c r="E87" s="274" t="e">
        <f t="array" ref="E87">INDEX(Профильные_системы[артикул],MATCH('Система 4 в 1'!$C87&amp;'Система 4 в 1'!$D87,Профильные_системы[Название]&amp;Профильные_системы[цвет],0),0)</f>
        <v>#N/A</v>
      </c>
      <c r="F87" s="274" t="s">
        <v>587</v>
      </c>
      <c r="G87" s="274"/>
      <c r="H87" s="274" t="s">
        <v>586</v>
      </c>
      <c r="I87" s="325" t="e">
        <f t="array" ref="I87">IF($D$11=$U$2,INDEX(Профильные_системы[РРЦ Без НДС],MATCH(C87&amp;D87,Профильные_системы[Название]&amp;Профильные_системы[цвет],0)),IF($D$11=$U$1,INDEX(Профильные_системы[РРЦ с НДС],MATCH(C87&amp;D87,Профильные_системы[Название]&amp;Профильные_системы[цвет],0)),IF($D$11=$U$3,INDEX(Профильные_системы["0" НДС],MATCH(C87&amp;D87,Профильные_системы[Название]&amp;Профильные_системы[цвет],0)),0)))</f>
        <v>#N/A</v>
      </c>
      <c r="J87" s="325" t="e">
        <f t="shared" si="0"/>
        <v>#N/A</v>
      </c>
      <c r="K87" s="5"/>
    </row>
    <row r="88" spans="1:11" ht="31.5" x14ac:dyDescent="0.25">
      <c r="A88" s="5"/>
      <c r="B88" s="730"/>
      <c r="C88" s="62" t="s">
        <v>479</v>
      </c>
      <c r="D88" s="274" t="s">
        <v>3</v>
      </c>
      <c r="E88" s="274" t="str">
        <f t="array" ref="E88">INDEX(Профильные_системы[артикул],MATCH('Система 4 в 1'!$C88&amp;'Система 4 в 1'!$D88,Профильные_системы[Название]&amp;Профильные_системы[цвет],0),0)</f>
        <v>FH0102.VP000.SLMPC.CW</v>
      </c>
      <c r="F88" s="274" t="s">
        <v>588</v>
      </c>
      <c r="G88" s="274"/>
      <c r="H88" s="274" t="s">
        <v>369</v>
      </c>
      <c r="I88" s="325">
        <f t="array" ref="I88">IF($D$11=$U$2,INDEX(Профильные_системы[РРЦ Без НДС],MATCH(C88&amp;D88,Профильные_системы[Название]&amp;Профильные_системы[цвет],0)),IF($D$11=$U$1,INDEX(Профильные_системы[РРЦ с НДС],MATCH(C88&amp;D88,Профильные_системы[Название]&amp;Профильные_системы[цвет],0)),IF($D$11=$U$3,INDEX(Профильные_системы["0" НДС],MATCH(C88&amp;D88,Профильные_системы[Название]&amp;Профильные_системы[цвет],0)),0)))</f>
        <v>2849.07</v>
      </c>
      <c r="J88" s="325">
        <f t="shared" si="0"/>
        <v>2849.07</v>
      </c>
      <c r="K88" s="5"/>
    </row>
    <row r="89" spans="1:11" ht="31.5" x14ac:dyDescent="0.25">
      <c r="A89" s="5"/>
      <c r="B89" s="730"/>
      <c r="C89" s="62" t="s">
        <v>479</v>
      </c>
      <c r="D89" s="274" t="s">
        <v>11</v>
      </c>
      <c r="E89" s="274" t="str">
        <f t="array" ref="E89">INDEX(Профильные_системы[артикул],MATCH('Система 4 в 1'!$C89&amp;'Система 4 в 1'!$D89,Профильные_системы[Название]&amp;Профильные_системы[цвет],0),0)</f>
        <v>FH0102.VP000.CHMPC.CW</v>
      </c>
      <c r="F89" s="274" t="s">
        <v>588</v>
      </c>
      <c r="G89" s="274"/>
      <c r="H89" s="274" t="s">
        <v>369</v>
      </c>
      <c r="I89" s="325">
        <f t="array" ref="I89">IF($D$11=$U$2,INDEX(Профильные_системы[РРЦ Без НДС],MATCH(C89&amp;D89,Профильные_системы[Название]&amp;Профильные_системы[цвет],0)),IF($D$11=$U$1,INDEX(Профильные_системы[РРЦ с НДС],MATCH(C89&amp;D89,Профильные_системы[Название]&amp;Профильные_системы[цвет],0)),IF($D$11=$U$3,INDEX(Профильные_системы["0" НДС],MATCH(C89&amp;D89,Профильные_системы[Название]&amp;Профильные_системы[цвет],0)),0)))</f>
        <v>2849.07</v>
      </c>
      <c r="J89" s="349">
        <f t="shared" ref="J89:J151" si="9">I89-I89*$J$11</f>
        <v>2849.07</v>
      </c>
      <c r="K89" s="5"/>
    </row>
    <row r="90" spans="1:11" ht="31.5" x14ac:dyDescent="0.25">
      <c r="A90" s="5"/>
      <c r="B90" s="730"/>
      <c r="C90" s="62" t="s">
        <v>479</v>
      </c>
      <c r="D90" s="274" t="s">
        <v>9</v>
      </c>
      <c r="E90" s="274" t="str">
        <f t="array" ref="E90">INDEX(Профильные_системы[артикул],MATCH('Система 4 в 1'!$C90&amp;'Система 4 в 1'!$D90,Профильные_системы[Название]&amp;Профильные_системы[цвет],0),0)</f>
        <v>FH0102.VP000.BZMPC.CW</v>
      </c>
      <c r="F90" s="274" t="s">
        <v>588</v>
      </c>
      <c r="G90" s="274"/>
      <c r="H90" s="274" t="s">
        <v>369</v>
      </c>
      <c r="I90" s="325">
        <f t="array" ref="I90">IF($D$11=$U$2,INDEX(Профильные_системы[РРЦ Без НДС],MATCH(C90&amp;D90,Профильные_системы[Название]&amp;Профильные_системы[цвет],0)),IF($D$11=$U$1,INDEX(Профильные_системы[РРЦ с НДС],MATCH(C90&amp;D90,Профильные_системы[Название]&amp;Профильные_системы[цвет],0)),IF($D$11=$U$3,INDEX(Профильные_системы["0" НДС],MATCH(C90&amp;D90,Профильные_системы[Название]&amp;Профильные_системы[цвет],0)),0)))</f>
        <v>2849.07</v>
      </c>
      <c r="J90" s="349">
        <f t="shared" si="9"/>
        <v>2849.07</v>
      </c>
      <c r="K90" s="5"/>
    </row>
    <row r="91" spans="1:11" ht="31.5" x14ac:dyDescent="0.25">
      <c r="A91" s="5"/>
      <c r="B91" s="730"/>
      <c r="C91" s="62" t="s">
        <v>479</v>
      </c>
      <c r="D91" s="274" t="s">
        <v>18</v>
      </c>
      <c r="E91" s="274" t="str">
        <f t="array" ref="E91">INDEX(Профильные_системы[артикул],MATCH('Система 4 в 1'!$C91&amp;'Система 4 в 1'!$D91,Профильные_системы[Название]&amp;Профильные_системы[цвет],0),0)</f>
        <v>FH0102.VP000.WHMPC.CW</v>
      </c>
      <c r="F91" s="274" t="s">
        <v>588</v>
      </c>
      <c r="G91" s="274"/>
      <c r="H91" s="274" t="s">
        <v>369</v>
      </c>
      <c r="I91" s="325">
        <f t="array" ref="I91">IF($D$11=$U$2,INDEX(Профильные_системы[РРЦ Без НДС],MATCH(C91&amp;D91,Профильные_системы[Название]&amp;Профильные_системы[цвет],0)),IF($D$11=$U$1,INDEX(Профильные_системы[РРЦ с НДС],MATCH(C91&amp;D91,Профильные_системы[Название]&amp;Профильные_системы[цвет],0)),IF($D$11=$U$3,INDEX(Профильные_системы["0" НДС],MATCH(C91&amp;D91,Профильные_системы[Название]&amp;Профильные_системы[цвет],0)),0)))</f>
        <v>2849.07</v>
      </c>
      <c r="J91" s="349">
        <f t="shared" si="9"/>
        <v>2849.07</v>
      </c>
      <c r="K91" s="5"/>
    </row>
    <row r="92" spans="1:11" ht="31.5" x14ac:dyDescent="0.25">
      <c r="A92" s="5"/>
      <c r="B92" s="730"/>
      <c r="C92" s="62" t="s">
        <v>479</v>
      </c>
      <c r="D92" s="274" t="s">
        <v>5</v>
      </c>
      <c r="E92" s="274" t="str">
        <f t="array" ref="E92">INDEX(Профильные_системы[артикул],MATCH('Система 4 в 1'!$C92&amp;'Система 4 в 1'!$D92,Профильные_системы[Название]&amp;Профильные_системы[цвет],0),0)</f>
        <v>FH0102.VP000.BKSPC.CW</v>
      </c>
      <c r="F92" s="274" t="s">
        <v>588</v>
      </c>
      <c r="G92" s="274"/>
      <c r="H92" s="274" t="s">
        <v>369</v>
      </c>
      <c r="I92" s="325">
        <f t="array" ref="I92">IF($D$11=$U$2,INDEX(Профильные_системы[РРЦ Без НДС],MATCH(C92&amp;D92,Профильные_системы[Название]&amp;Профильные_системы[цвет],0)),IF($D$11=$U$1,INDEX(Профильные_системы[РРЦ с НДС],MATCH(C92&amp;D92,Профильные_системы[Название]&amp;Профильные_системы[цвет],0)),IF($D$11=$U$3,INDEX(Профильные_системы["0" НДС],MATCH(C92&amp;D92,Профильные_системы[Название]&amp;Профильные_системы[цвет],0)),0)))</f>
        <v>2849.07</v>
      </c>
      <c r="J92" s="349">
        <f t="shared" si="9"/>
        <v>2849.07</v>
      </c>
      <c r="K92" s="5"/>
    </row>
    <row r="93" spans="1:11" ht="31.5" x14ac:dyDescent="0.25">
      <c r="A93" s="5"/>
      <c r="B93" s="730"/>
      <c r="C93" s="62" t="s">
        <v>485</v>
      </c>
      <c r="D93" s="274" t="s">
        <v>3</v>
      </c>
      <c r="E93" s="274" t="str">
        <f t="array" ref="E93">INDEX(Профильные_системы[артикул],MATCH('Система 4 в 1'!$C93&amp;'Система 4 в 1'!$D93,Профильные_системы[Название]&amp;Профильные_системы[цвет],0),0)</f>
        <v>FH0101.VP000.SLMPC.CW</v>
      </c>
      <c r="F93" s="274" t="s">
        <v>588</v>
      </c>
      <c r="G93" s="274"/>
      <c r="H93" s="274" t="s">
        <v>369</v>
      </c>
      <c r="I93" s="325">
        <f t="array" ref="I93">IF($D$11=$U$2,INDEX(Профильные_системы[РРЦ Без НДС],MATCH(C93&amp;D93,Профильные_системы[Название]&amp;Профильные_системы[цвет],0)),IF($D$11=$U$1,INDEX(Профильные_системы[РРЦ с НДС],MATCH(C93&amp;D93,Профильные_системы[Название]&amp;Профильные_системы[цвет],0)),IF($D$11=$U$3,INDEX(Профильные_системы["0" НДС],MATCH(C93&amp;D93,Профильные_системы[Название]&amp;Профильные_системы[цвет],0)),0)))</f>
        <v>2849.07</v>
      </c>
      <c r="J93" s="349">
        <f t="shared" si="9"/>
        <v>2849.07</v>
      </c>
      <c r="K93" s="5"/>
    </row>
    <row r="94" spans="1:11" ht="31.5" x14ac:dyDescent="0.25">
      <c r="A94" s="5"/>
      <c r="B94" s="730"/>
      <c r="C94" s="62" t="s">
        <v>485</v>
      </c>
      <c r="D94" s="274" t="s">
        <v>11</v>
      </c>
      <c r="E94" s="274" t="str">
        <f t="array" ref="E94">INDEX(Профильные_системы[артикул],MATCH('Система 4 в 1'!$C94&amp;'Система 4 в 1'!$D94,Профильные_системы[Название]&amp;Профильные_системы[цвет],0),0)</f>
        <v>FH0101.VP000.CHMPC.CW</v>
      </c>
      <c r="F94" s="274" t="s">
        <v>588</v>
      </c>
      <c r="G94" s="274"/>
      <c r="H94" s="274" t="s">
        <v>369</v>
      </c>
      <c r="I94" s="325">
        <f t="array" ref="I94">IF($D$11=$U$2,INDEX(Профильные_системы[РРЦ Без НДС],MATCH(C94&amp;D94,Профильные_системы[Название]&amp;Профильные_системы[цвет],0)),IF($D$11=$U$1,INDEX(Профильные_системы[РРЦ с НДС],MATCH(C94&amp;D94,Профильные_системы[Название]&amp;Профильные_системы[цвет],0)),IF($D$11=$U$3,INDEX(Профильные_системы["0" НДС],MATCH(C94&amp;D94,Профильные_системы[Название]&amp;Профильные_системы[цвет],0)),0)))</f>
        <v>2849.07</v>
      </c>
      <c r="J94" s="349">
        <f t="shared" si="9"/>
        <v>2849.07</v>
      </c>
      <c r="K94" s="5"/>
    </row>
    <row r="95" spans="1:11" ht="31.5" x14ac:dyDescent="0.25">
      <c r="A95" s="5"/>
      <c r="B95" s="730"/>
      <c r="C95" s="62" t="s">
        <v>485</v>
      </c>
      <c r="D95" s="274" t="s">
        <v>9</v>
      </c>
      <c r="E95" s="274" t="str">
        <f t="array" ref="E95">INDEX(Профильные_системы[артикул],MATCH('Система 4 в 1'!$C95&amp;'Система 4 в 1'!$D95,Профильные_системы[Название]&amp;Профильные_системы[цвет],0),0)</f>
        <v>FH0101.VP000.BZMPC.CW</v>
      </c>
      <c r="F95" s="274" t="s">
        <v>588</v>
      </c>
      <c r="G95" s="274"/>
      <c r="H95" s="274" t="s">
        <v>369</v>
      </c>
      <c r="I95" s="325">
        <f t="array" ref="I95">IF($D$11=$U$2,INDEX(Профильные_системы[РРЦ Без НДС],MATCH(C95&amp;D95,Профильные_системы[Название]&amp;Профильные_системы[цвет],0)),IF($D$11=$U$1,INDEX(Профильные_системы[РРЦ с НДС],MATCH(C95&amp;D95,Профильные_системы[Название]&amp;Профильные_системы[цвет],0)),IF($D$11=$U$3,INDEX(Профильные_системы["0" НДС],MATCH(C95&amp;D95,Профильные_системы[Название]&amp;Профильные_системы[цвет],0)),0)))</f>
        <v>2849.07</v>
      </c>
      <c r="J95" s="349">
        <f t="shared" si="9"/>
        <v>2849.07</v>
      </c>
      <c r="K95" s="5"/>
    </row>
    <row r="96" spans="1:11" ht="31.5" x14ac:dyDescent="0.25">
      <c r="A96" s="5"/>
      <c r="B96" s="730"/>
      <c r="C96" s="62" t="s">
        <v>485</v>
      </c>
      <c r="D96" s="274" t="s">
        <v>18</v>
      </c>
      <c r="E96" s="274" t="str">
        <f t="array" ref="E96">INDEX(Профильные_системы[артикул],MATCH('Система 4 в 1'!$C96&amp;'Система 4 в 1'!$D96,Профильные_системы[Название]&amp;Профильные_системы[цвет],0),0)</f>
        <v>FH0101.VP000.WHMPC.CW</v>
      </c>
      <c r="F96" s="274" t="s">
        <v>588</v>
      </c>
      <c r="G96" s="274"/>
      <c r="H96" s="274" t="s">
        <v>369</v>
      </c>
      <c r="I96" s="325">
        <f t="array" ref="I96">IF($D$11=$U$2,INDEX(Профильные_системы[РРЦ Без НДС],MATCH(C96&amp;D96,Профильные_системы[Название]&amp;Профильные_системы[цвет],0)),IF($D$11=$U$1,INDEX(Профильные_системы[РРЦ с НДС],MATCH(C96&amp;D96,Профильные_системы[Название]&amp;Профильные_системы[цвет],0)),IF($D$11=$U$3,INDEX(Профильные_системы["0" НДС],MATCH(C96&amp;D96,Профильные_системы[Название]&amp;Профильные_системы[цвет],0)),0)))</f>
        <v>2849.07</v>
      </c>
      <c r="J96" s="349">
        <f t="shared" si="9"/>
        <v>2849.07</v>
      </c>
      <c r="K96" s="5"/>
    </row>
    <row r="97" spans="1:11" ht="31.5" x14ac:dyDescent="0.25">
      <c r="A97" s="5"/>
      <c r="B97" s="730"/>
      <c r="C97" s="62" t="s">
        <v>485</v>
      </c>
      <c r="D97" s="274" t="s">
        <v>5</v>
      </c>
      <c r="E97" s="274" t="str">
        <f t="array" ref="E97">INDEX(Профильные_системы[артикул],MATCH('Система 4 в 1'!$C97&amp;'Система 4 в 1'!$D97,Профильные_системы[Название]&amp;Профильные_системы[цвет],0),0)</f>
        <v>FH0101.VP000.BKSPC.CW</v>
      </c>
      <c r="F97" s="274" t="s">
        <v>588</v>
      </c>
      <c r="G97" s="274"/>
      <c r="H97" s="274" t="s">
        <v>369</v>
      </c>
      <c r="I97" s="325">
        <f t="array" ref="I97">IF($D$11=$U$2,INDEX(Профильные_системы[РРЦ Без НДС],MATCH(C97&amp;D97,Профильные_системы[Название]&amp;Профильные_системы[цвет],0)),IF($D$11=$U$1,INDEX(Профильные_системы[РРЦ с НДС],MATCH(C97&amp;D97,Профильные_системы[Название]&amp;Профильные_системы[цвет],0)),IF($D$11=$U$3,INDEX(Профильные_системы["0" НДС],MATCH(C97&amp;D97,Профильные_системы[Название]&amp;Профильные_системы[цвет],0)),0)))</f>
        <v>2849.07</v>
      </c>
      <c r="J97" s="349">
        <f t="shared" si="9"/>
        <v>2849.07</v>
      </c>
      <c r="K97" s="5"/>
    </row>
    <row r="98" spans="1:11" ht="24.95" customHeight="1" x14ac:dyDescent="0.25">
      <c r="A98" s="5"/>
      <c r="B98" s="730"/>
      <c r="C98" s="62" t="s">
        <v>565</v>
      </c>
      <c r="D98" s="274" t="s">
        <v>3</v>
      </c>
      <c r="E98" s="274" t="str">
        <f t="array" ref="E98">INDEX(Профильные_системы[артикул],MATCH('Система 4 в 1'!$C98&amp;'Система 4 в 1'!$D98,Профильные_системы[Название]&amp;Профильные_системы[цвет],0),0)</f>
        <v>FH0043.VP000.SLMPC.CR</v>
      </c>
      <c r="F98" s="274" t="s">
        <v>588</v>
      </c>
      <c r="G98" s="274"/>
      <c r="H98" s="274" t="s">
        <v>369</v>
      </c>
      <c r="I98" s="325">
        <f t="array" ref="I98">IF($D$11=$U$2,INDEX(Профильные_системы[РРЦ Без НДС],MATCH(C98&amp;D98,Профильные_системы[Название]&amp;Профильные_системы[цвет],0)),IF($D$11=$U$1,INDEX(Профильные_системы[РРЦ с НДС],MATCH(C98&amp;D98,Профильные_системы[Название]&amp;Профильные_системы[цвет],0)),IF($D$11=$U$3,INDEX(Профильные_системы["0" НДС],MATCH(C98&amp;D98,Профильные_системы[Название]&amp;Профильные_системы[цвет],0)),0)))</f>
        <v>281.54000000000002</v>
      </c>
      <c r="J98" s="325">
        <f t="shared" si="9"/>
        <v>281.54000000000002</v>
      </c>
      <c r="K98" s="5"/>
    </row>
    <row r="99" spans="1:11" ht="24.95" customHeight="1" x14ac:dyDescent="0.25">
      <c r="A99" s="5"/>
      <c r="B99" s="730"/>
      <c r="C99" s="62" t="s">
        <v>565</v>
      </c>
      <c r="D99" s="274" t="s">
        <v>18</v>
      </c>
      <c r="E99" s="274" t="str">
        <f t="array" ref="E99">INDEX(Профильные_системы[артикул],MATCH('Система 4 в 1'!$C99&amp;'Система 4 в 1'!$D99,Профильные_системы[Название]&amp;Профильные_системы[цвет],0),0)</f>
        <v>FH0043.VP000.WHMPC.CR</v>
      </c>
      <c r="F99" s="274" t="s">
        <v>588</v>
      </c>
      <c r="G99" s="274"/>
      <c r="H99" s="274" t="s">
        <v>369</v>
      </c>
      <c r="I99" s="325">
        <f t="array" ref="I99">IF($D$11=$U$2,INDEX(Профильные_системы[РРЦ Без НДС],MATCH(C99&amp;D99,Профильные_системы[Название]&amp;Профильные_системы[цвет],0)),IF($D$11=$U$1,INDEX(Профильные_системы[РРЦ с НДС],MATCH(C99&amp;D99,Профильные_системы[Название]&amp;Профильные_системы[цвет],0)),IF($D$11=$U$3,INDEX(Профильные_системы["0" НДС],MATCH(C99&amp;D99,Профильные_системы[Название]&amp;Профильные_системы[цвет],0)),0)))</f>
        <v>281.54000000000002</v>
      </c>
      <c r="J99" s="325">
        <f t="shared" si="9"/>
        <v>281.54000000000002</v>
      </c>
      <c r="K99" s="5"/>
    </row>
    <row r="100" spans="1:11" ht="24.95" customHeight="1" x14ac:dyDescent="0.25">
      <c r="A100" s="5"/>
      <c r="B100" s="730"/>
      <c r="C100" s="62" t="s">
        <v>565</v>
      </c>
      <c r="D100" s="274" t="s">
        <v>1084</v>
      </c>
      <c r="E100" s="274" t="str">
        <f t="array" ref="E100">INDEX(Профильные_системы[артикул],MATCH('Система 4 в 1'!$C100&amp;'Система 4 в 1'!$D100,Профильные_системы[Название]&amp;Профильные_системы[цвет],0),0)</f>
        <v>FH0043.VP000.BRMPC.CR</v>
      </c>
      <c r="F100" s="274" t="s">
        <v>588</v>
      </c>
      <c r="G100" s="274"/>
      <c r="H100" s="274" t="s">
        <v>369</v>
      </c>
      <c r="I100" s="325">
        <f t="array" ref="I100">IF($D$11=$U$2,INDEX(Профильные_системы[РРЦ Без НДС],MATCH(C100&amp;D100,Профильные_системы[Название]&amp;Профильные_системы[цвет],0)),IF($D$11=$U$1,INDEX(Профильные_системы[РРЦ с НДС],MATCH(C100&amp;D100,Профильные_системы[Название]&amp;Профильные_системы[цвет],0)),IF($D$11=$U$3,INDEX(Профильные_системы["0" НДС],MATCH(C100&amp;D100,Профильные_системы[Название]&amp;Профильные_системы[цвет],0)),0)))</f>
        <v>281.54000000000002</v>
      </c>
      <c r="J100" s="325">
        <f t="shared" si="9"/>
        <v>281.54000000000002</v>
      </c>
      <c r="K100" s="5"/>
    </row>
    <row r="101" spans="1:11" ht="24.95" customHeight="1" x14ac:dyDescent="0.25">
      <c r="A101" s="5"/>
      <c r="B101" s="730"/>
      <c r="C101" s="62" t="s">
        <v>565</v>
      </c>
      <c r="D101" s="274" t="s">
        <v>5</v>
      </c>
      <c r="E101" s="274" t="str">
        <f t="array" ref="E101">INDEX(Профильные_системы[артикул],MATCH('Система 4 в 1'!$C101&amp;'Система 4 в 1'!$D101,Профильные_системы[Название]&amp;Профильные_системы[цвет],0),0)</f>
        <v>FH0043.VP000.BKSPC.CR</v>
      </c>
      <c r="F101" s="274" t="s">
        <v>588</v>
      </c>
      <c r="G101" s="274"/>
      <c r="H101" s="274" t="s">
        <v>369</v>
      </c>
      <c r="I101" s="325">
        <f t="array" ref="I101">IF($D$11=$U$2,INDEX(Профильные_системы[РРЦ Без НДС],MATCH(C101&amp;D101,Профильные_системы[Название]&amp;Профильные_системы[цвет],0)),IF($D$11=$U$1,INDEX(Профильные_системы[РРЦ с НДС],MATCH(C101&amp;D101,Профильные_системы[Название]&amp;Профильные_системы[цвет],0)),IF($D$11=$U$3,INDEX(Профильные_системы["0" НДС],MATCH(C101&amp;D101,Профильные_системы[Название]&amp;Профильные_системы[цвет],0)),0)))</f>
        <v>281.54000000000002</v>
      </c>
      <c r="J101" s="325">
        <f t="shared" si="9"/>
        <v>281.54000000000002</v>
      </c>
      <c r="K101" s="5"/>
    </row>
    <row r="102" spans="1:11" ht="60" customHeight="1" x14ac:dyDescent="0.25">
      <c r="A102" s="5"/>
      <c r="B102" s="371"/>
      <c r="C102" s="62" t="s">
        <v>1494</v>
      </c>
      <c r="D102" s="274"/>
      <c r="E102" s="274" t="str">
        <f t="array" ref="E102">INDEX(Профильные_системы[артикул],MATCH('Система 4 в 1'!$C102&amp;'Система 4 в 1'!$D102,Профильные_системы[Название]&amp;Профильные_системы[цвет],0),0)</f>
        <v>FH0060.VR000.ZN0EP.CO</v>
      </c>
      <c r="F102" s="274" t="s">
        <v>589</v>
      </c>
      <c r="G102" s="274"/>
      <c r="H102" s="497" t="s">
        <v>586</v>
      </c>
      <c r="I102" s="325">
        <f t="array" ref="I102">IF($D$11=$U$2,INDEX(Профильные_системы[РРЦ Без НДС],MATCH(C102&amp;D102,Профильные_системы[Название]&amp;Профильные_системы[цвет],0)),IF($D$11=$U$1,INDEX(Профильные_системы[РРЦ с НДС],MATCH(C102&amp;D102,Профильные_системы[Название]&amp;Профильные_системы[цвет],0)),IF($D$11=$U$3,INDEX(Профильные_системы["0" НДС],MATCH(C102&amp;D102,Профильные_системы[Название]&amp;Профильные_системы[цвет],0)),0)))</f>
        <v>210.59</v>
      </c>
      <c r="J102" s="325">
        <f t="shared" si="9"/>
        <v>210.59</v>
      </c>
      <c r="K102" s="5"/>
    </row>
    <row r="103" spans="1:11" ht="24.95" customHeight="1" x14ac:dyDescent="0.25">
      <c r="A103" s="5"/>
      <c r="B103" s="730"/>
      <c r="C103" s="62" t="s">
        <v>493</v>
      </c>
      <c r="D103" s="274" t="s">
        <v>18</v>
      </c>
      <c r="E103" s="274" t="str">
        <f t="array" ref="E103">INDEX(Профильные_системы[артикул],MATCH('Система 4 в 1'!$C103&amp;'Система 4 в 1'!$D103,Профильные_системы[Название]&amp;Профильные_системы[цвет],0),0)</f>
        <v>FP0010.VS000.WHMPC.CO</v>
      </c>
      <c r="F103" s="274" t="s">
        <v>587</v>
      </c>
      <c r="G103" s="274"/>
      <c r="H103" s="274" t="s">
        <v>586</v>
      </c>
      <c r="I103" s="325">
        <f t="array" ref="I103">IF($D$11=$U$2,INDEX(Профильные_системы[РРЦ Без НДС],MATCH(C103&amp;D103,Профильные_системы[Название]&amp;Профильные_системы[цвет],0)),IF($D$11=$U$1,INDEX(Профильные_системы[РРЦ с НДС],MATCH(C103&amp;D103,Профильные_системы[Название]&amp;Профильные_системы[цвет],0)),IF($D$11=$U$3,INDEX(Профильные_системы["0" НДС],MATCH(C103&amp;D103,Профильные_системы[Название]&amp;Профильные_системы[цвет],0)),0)))</f>
        <v>815.4</v>
      </c>
      <c r="J103" s="325">
        <f t="shared" si="9"/>
        <v>815.4</v>
      </c>
      <c r="K103" s="5"/>
    </row>
    <row r="104" spans="1:11" ht="24.95" customHeight="1" x14ac:dyDescent="0.25">
      <c r="A104" s="5"/>
      <c r="B104" s="730"/>
      <c r="C104" s="62" t="s">
        <v>493</v>
      </c>
      <c r="D104" s="274" t="s">
        <v>3</v>
      </c>
      <c r="E104" s="274" t="str">
        <f t="array" ref="E104">INDEX(Профильные_системы[артикул],MATCH('Система 4 в 1'!$C104&amp;'Система 4 в 1'!$D104,Профильные_системы[Название]&amp;Профильные_системы[цвет],0),0)</f>
        <v>FP0010.VS000.SLMPC.CO</v>
      </c>
      <c r="F104" s="274" t="s">
        <v>587</v>
      </c>
      <c r="G104" s="274"/>
      <c r="H104" s="274" t="s">
        <v>586</v>
      </c>
      <c r="I104" s="325">
        <f t="array" ref="I104">IF($D$11=$U$2,INDEX(Профильные_системы[РРЦ Без НДС],MATCH(C104&amp;D104,Профильные_системы[Название]&amp;Профильные_системы[цвет],0)),IF($D$11=$U$1,INDEX(Профильные_системы[РРЦ с НДС],MATCH(C104&amp;D104,Профильные_системы[Название]&amp;Профильные_системы[цвет],0)),IF($D$11=$U$3,INDEX(Профильные_системы["0" НДС],MATCH(C104&amp;D104,Профильные_системы[Название]&amp;Профильные_системы[цвет],0)),0)))</f>
        <v>815.4</v>
      </c>
      <c r="J104" s="325">
        <f t="shared" si="9"/>
        <v>815.4</v>
      </c>
      <c r="K104" s="5"/>
    </row>
    <row r="105" spans="1:11" ht="24.95" customHeight="1" x14ac:dyDescent="0.25">
      <c r="A105" s="5"/>
      <c r="B105" s="730"/>
      <c r="C105" s="62" t="s">
        <v>493</v>
      </c>
      <c r="D105" s="274" t="s">
        <v>5</v>
      </c>
      <c r="E105" s="274" t="str">
        <f t="array" ref="E105">INDEX(Профильные_системы[артикул],MATCH('Система 4 в 1'!$C105&amp;'Система 4 в 1'!$D105,Профильные_системы[Название]&amp;Профильные_системы[цвет],0),0)</f>
        <v>FP0010.VS000.BKSPC.CO</v>
      </c>
      <c r="F105" s="274" t="s">
        <v>587</v>
      </c>
      <c r="G105" s="274"/>
      <c r="H105" s="274" t="s">
        <v>586</v>
      </c>
      <c r="I105" s="325">
        <f t="array" ref="I105">IF($D$11=$U$2,INDEX(Профильные_системы[РРЦ Без НДС],MATCH(C105&amp;D105,Профильные_системы[Название]&amp;Профильные_системы[цвет],0)),IF($D$11=$U$1,INDEX(Профильные_системы[РРЦ с НДС],MATCH(C105&amp;D105,Профильные_системы[Название]&amp;Профильные_системы[цвет],0)),IF($D$11=$U$3,INDEX(Профильные_системы["0" НДС],MATCH(C105&amp;D105,Профильные_системы[Название]&amp;Профильные_системы[цвет],0)),0)))</f>
        <v>815.4</v>
      </c>
      <c r="J105" s="349">
        <f t="shared" si="9"/>
        <v>815.4</v>
      </c>
      <c r="K105" s="5"/>
    </row>
    <row r="106" spans="1:11" ht="44.1" customHeight="1" x14ac:dyDescent="0.25">
      <c r="A106" s="5"/>
      <c r="B106" s="734"/>
      <c r="C106" s="62" t="s">
        <v>1155</v>
      </c>
      <c r="D106" s="274" t="s">
        <v>3</v>
      </c>
      <c r="E106" s="274" t="str">
        <f t="array" ref="E106">INDEX(Профильные_системы[артикул],MATCH('Система 4 в 1'!$C106&amp;'Система 4 в 1'!$D106,Профильные_системы[Название]&amp;Профильные_системы[цвет],0),0)</f>
        <v>FP0000.VS000.SLMPC.CR</v>
      </c>
      <c r="F106" s="274" t="s">
        <v>590</v>
      </c>
      <c r="G106" s="274"/>
      <c r="H106" s="274" t="s">
        <v>586</v>
      </c>
      <c r="I106" s="325">
        <f t="array" ref="I106">IF($D$11=$U$2,INDEX(Профильные_системы[РРЦ Без НДС],MATCH(C106&amp;D106,Профильные_системы[Название]&amp;Профильные_системы[цвет],0)),IF($D$11=$U$1,INDEX(Профильные_системы[РРЦ с НДС],MATCH(C106&amp;D106,Профильные_системы[Название]&amp;Профильные_системы[цвет],0)),IF($D$11=$U$3,INDEX(Профильные_системы["0" НДС],MATCH(C106&amp;D106,Профильные_системы[Название]&amp;Профильные_системы[цвет],0)),0)))</f>
        <v>2535.88</v>
      </c>
      <c r="J106" s="325">
        <f t="shared" si="9"/>
        <v>2535.88</v>
      </c>
      <c r="K106" s="5"/>
    </row>
    <row r="107" spans="1:11" ht="44.1" customHeight="1" x14ac:dyDescent="0.25">
      <c r="A107" s="5"/>
      <c r="B107" s="737"/>
      <c r="C107" s="62" t="s">
        <v>1155</v>
      </c>
      <c r="D107" s="274" t="s">
        <v>469</v>
      </c>
      <c r="E107" s="274" t="str">
        <f t="array" ref="E107">INDEX(Профильные_системы[артикул],MATCH('Система 4 в 1'!$C107&amp;'Система 4 в 1'!$D107,Профильные_системы[Название]&amp;Профильные_системы[цвет],0),0)</f>
        <v>FP0000.VS000.WH0PC.CR</v>
      </c>
      <c r="F107" s="274" t="s">
        <v>590</v>
      </c>
      <c r="G107" s="274"/>
      <c r="H107" s="274" t="s">
        <v>586</v>
      </c>
      <c r="I107" s="325">
        <f t="array" ref="I107">IF($D$11=$U$2,INDEX(Профильные_системы[РРЦ Без НДС],MATCH(C107&amp;D107,Профильные_системы[Название]&amp;Профильные_системы[цвет],0)),IF($D$11=$U$1,INDEX(Профильные_системы[РРЦ с НДС],MATCH(C107&amp;D107,Профильные_системы[Название]&amp;Профильные_системы[цвет],0)),IF($D$11=$U$3,INDEX(Профильные_системы["0" НДС],MATCH(C107&amp;D107,Профильные_системы[Название]&amp;Профильные_системы[цвет],0)),0)))</f>
        <v>2535.88</v>
      </c>
      <c r="J107" s="349">
        <f t="shared" si="9"/>
        <v>2535.88</v>
      </c>
      <c r="K107" s="5"/>
    </row>
    <row r="108" spans="1:11" ht="44.1" customHeight="1" x14ac:dyDescent="0.25">
      <c r="A108" s="5"/>
      <c r="B108" s="737"/>
      <c r="C108" s="62" t="s">
        <v>1155</v>
      </c>
      <c r="D108" s="274" t="s">
        <v>1148</v>
      </c>
      <c r="E108" s="274" t="str">
        <f t="array" ref="E108">INDEX(Профильные_системы[артикул],MATCH('Система 4 в 1'!$C108&amp;'Система 4 в 1'!$D108,Профильные_системы[Название]&amp;Профильные_системы[цвет],0),0)</f>
        <v>FP0000.VS000.BR0PC.CR</v>
      </c>
      <c r="F108" s="274" t="s">
        <v>590</v>
      </c>
      <c r="G108" s="274"/>
      <c r="H108" s="274" t="s">
        <v>586</v>
      </c>
      <c r="I108" s="325">
        <f t="array" ref="I108">IF($D$11=$U$2,INDEX(Профильные_системы[РРЦ Без НДС],MATCH(C108&amp;D108,Профильные_системы[Название]&amp;Профильные_системы[цвет],0)),IF($D$11=$U$1,INDEX(Профильные_системы[РРЦ с НДС],MATCH(C108&amp;D108,Профильные_системы[Название]&amp;Профильные_системы[цвет],0)),IF($D$11=$U$3,INDEX(Профильные_системы["0" НДС],MATCH(C108&amp;D108,Профильные_системы[Название]&amp;Профильные_системы[цвет],0)),0)))</f>
        <v>2535.88</v>
      </c>
      <c r="J108" s="325">
        <f t="shared" si="9"/>
        <v>2535.88</v>
      </c>
      <c r="K108" s="5"/>
    </row>
    <row r="109" spans="1:11" ht="44.1" customHeight="1" x14ac:dyDescent="0.25">
      <c r="A109" s="5"/>
      <c r="B109" s="738"/>
      <c r="C109" s="62" t="s">
        <v>1155</v>
      </c>
      <c r="D109" s="274" t="s">
        <v>1153</v>
      </c>
      <c r="E109" s="274" t="str">
        <f t="array" ref="E109">INDEX(Профильные_системы[артикул],MATCH('Система 4 в 1'!$C109&amp;'Система 4 в 1'!$D109,Профильные_системы[Название]&amp;Профильные_системы[цвет],0),0)</f>
        <v>FP0000.VS000.BK0PC.CR</v>
      </c>
      <c r="F109" s="274" t="s">
        <v>590</v>
      </c>
      <c r="G109" s="274"/>
      <c r="H109" s="274" t="s">
        <v>586</v>
      </c>
      <c r="I109" s="325">
        <f t="array" ref="I109">IF($D$11=$U$2,INDEX(Профильные_системы[РРЦ Без НДС],MATCH(C109&amp;D109,Профильные_системы[Название]&amp;Профильные_системы[цвет],0)),IF($D$11=$U$1,INDEX(Профильные_системы[РРЦ с НДС],MATCH(C109&amp;D109,Профильные_системы[Название]&amp;Профильные_системы[цвет],0)),IF($D$11=$U$3,INDEX(Профильные_системы["0" НДС],MATCH(C109&amp;D109,Профильные_системы[Название]&amp;Профильные_системы[цвет],0)),0)))</f>
        <v>2535.88</v>
      </c>
      <c r="J109" s="325">
        <f t="shared" si="9"/>
        <v>2535.88</v>
      </c>
      <c r="K109" s="5"/>
    </row>
    <row r="110" spans="1:11" ht="60" customHeight="1" x14ac:dyDescent="0.25">
      <c r="A110" s="5"/>
      <c r="B110" s="26"/>
      <c r="C110" s="62" t="s">
        <v>497</v>
      </c>
      <c r="D110" s="274"/>
      <c r="E110" s="274" t="str">
        <f t="array" ref="E110">INDEX(Профильные_системы[артикул],MATCH('Система 4 в 1'!$C110&amp;'Система 4 в 1'!$D110,Профильные_системы[Название]&amp;Профильные_системы[цвет],0),0)</f>
        <v>FH0090.BS000.ZN0EP.CS</v>
      </c>
      <c r="F110" s="274" t="s">
        <v>590</v>
      </c>
      <c r="G110" s="274"/>
      <c r="H110" s="274" t="s">
        <v>586</v>
      </c>
      <c r="I110" s="325">
        <f t="array" ref="I110">IF($D$11=$U$2,INDEX(Профильные_системы[РРЦ Без НДС],MATCH(C110&amp;D110,Профильные_системы[Название]&amp;Профильные_системы[цвет],0)),IF($D$11=$U$1,INDEX(Профильные_системы[РРЦ с НДС],MATCH(C110&amp;D110,Профильные_системы[Название]&amp;Профильные_системы[цвет],0)),IF($D$11=$U$3,INDEX(Профильные_системы["0" НДС],MATCH(C110&amp;D110,Профильные_системы[Название]&amp;Профильные_системы[цвет],0)),0)))</f>
        <v>4368.13</v>
      </c>
      <c r="J110" s="325">
        <f t="shared" si="9"/>
        <v>4368.13</v>
      </c>
      <c r="K110" s="5"/>
    </row>
    <row r="111" spans="1:11" ht="60" customHeight="1" x14ac:dyDescent="0.25">
      <c r="A111" s="5"/>
      <c r="B111" s="26"/>
      <c r="C111" s="62" t="s">
        <v>1325</v>
      </c>
      <c r="D111" s="274"/>
      <c r="E111" s="274" t="str">
        <f t="array" ref="E111">INDEX(Профильные_системы[артикул],MATCH('Система 4 в 1'!$C111&amp;'Система 4 в 1'!$D111,Профильные_системы[Название]&amp;Профильные_системы[цвет],0),0)</f>
        <v>FH0023.VS000.ZN0EP.CS</v>
      </c>
      <c r="F111" s="274" t="s">
        <v>590</v>
      </c>
      <c r="G111" s="274"/>
      <c r="H111" s="274" t="s">
        <v>586</v>
      </c>
      <c r="I111" s="325">
        <f t="array" ref="I111">IF($D$11=$U$2,INDEX(Профильные_системы[РРЦ Без НДС],MATCH(C111&amp;D111,Профильные_системы[Название]&amp;Профильные_системы[цвет],0)),IF($D$11=$U$1,INDEX(Профильные_системы[РРЦ с НДС],MATCH(C111&amp;D111,Профильные_системы[Название]&amp;Профильные_системы[цвет],0)),IF($D$11=$U$3,INDEX(Профильные_системы["0" НДС],MATCH(C111&amp;D111,Профильные_системы[Название]&amp;Профильные_системы[цвет],0)),0)))</f>
        <v>4308.78</v>
      </c>
      <c r="J111" s="325">
        <f t="shared" si="9"/>
        <v>4308.78</v>
      </c>
      <c r="K111" s="5"/>
    </row>
    <row r="112" spans="1:11" ht="60" customHeight="1" x14ac:dyDescent="0.25">
      <c r="A112" s="5"/>
      <c r="B112" s="26"/>
      <c r="C112" s="62" t="s">
        <v>1324</v>
      </c>
      <c r="D112" s="274"/>
      <c r="E112" s="274" t="str">
        <f t="array" ref="E112">INDEX(Профильные_системы[артикул],MATCH('Система 4 в 1'!$C112&amp;'Система 4 в 1'!$D112,Профильные_системы[Название]&amp;Профильные_системы[цвет],0),0)</f>
        <v>FH0024.VS000.ZN0EP.CS</v>
      </c>
      <c r="F112" s="274" t="s">
        <v>590</v>
      </c>
      <c r="G112" s="274"/>
      <c r="H112" s="274" t="s">
        <v>586</v>
      </c>
      <c r="I112" s="325">
        <f t="array" ref="I112">IF($D$11=$U$2,INDEX(Профильные_системы[РРЦ Без НДС],MATCH(C112&amp;D112,Профильные_системы[Название]&amp;Профильные_системы[цвет],0)),IF($D$11=$U$1,INDEX(Профильные_системы[РРЦ с НДС],MATCH(C112&amp;D112,Профильные_системы[Название]&amp;Профильные_системы[цвет],0)),IF($D$11=$U$3,INDEX(Профильные_системы["0" НДС],MATCH(C112&amp;D112,Профильные_системы[Название]&amp;Профильные_системы[цвет],0)),0)))</f>
        <v>1774.19</v>
      </c>
      <c r="J112" s="325">
        <f t="shared" si="9"/>
        <v>1774.19</v>
      </c>
      <c r="K112" s="5"/>
    </row>
    <row r="113" spans="1:11" ht="48.95" customHeight="1" x14ac:dyDescent="0.25">
      <c r="A113" s="5"/>
      <c r="B113" s="734"/>
      <c r="C113" s="62" t="s">
        <v>1575</v>
      </c>
      <c r="D113" s="394" t="s">
        <v>964</v>
      </c>
      <c r="E113" s="394" t="str">
        <f t="array" ref="E113">INDEX(Профильные_системы[артикул],MATCH('Система 4 в 1'!$C113&amp;'Система 4 в 1'!$D113,Профильные_системы[Название]&amp;Профильные_системы[цвет],0),0)</f>
        <v>FH0014.VP000.MG000.CY</v>
      </c>
      <c r="F113" s="394"/>
      <c r="G113" s="394"/>
      <c r="H113" s="394" t="s">
        <v>369</v>
      </c>
      <c r="I113" s="325">
        <f t="array" ref="I113">IF($D$11=$U$2,INDEX(Профильные_системы[РРЦ Без НДС],MATCH(C113&amp;D113,Профильные_системы[Название]&amp;Профильные_системы[цвет],0)),IF($D$11=$U$1,INDEX(Профильные_системы[РРЦ с НДС],MATCH(C113&amp;D113,Профильные_системы[Название]&amp;Профильные_системы[цвет],0)),IF($D$11=$U$3,INDEX(Профильные_системы["0" НДС],MATCH(C113&amp;D113,Профильные_системы[Название]&amp;Профильные_системы[цвет],0)),0)))</f>
        <v>61.71</v>
      </c>
      <c r="J113" s="323">
        <f t="shared" si="9"/>
        <v>61.71</v>
      </c>
      <c r="K113" s="5"/>
    </row>
    <row r="114" spans="1:11" ht="48.95" customHeight="1" x14ac:dyDescent="0.25">
      <c r="A114" s="5"/>
      <c r="B114" s="737"/>
      <c r="C114" s="62" t="s">
        <v>1575</v>
      </c>
      <c r="D114" s="394" t="s">
        <v>469</v>
      </c>
      <c r="E114" s="394" t="str">
        <f t="array" ref="E114">INDEX(Профильные_системы[артикул],MATCH('Система 4 в 1'!$C114&amp;'Система 4 в 1'!$D114,Профильные_системы[Название]&amp;Профильные_системы[цвет],0),0)</f>
        <v>FH0014.VP000.WH000.CY</v>
      </c>
      <c r="F114" s="394"/>
      <c r="G114" s="394"/>
      <c r="H114" s="394" t="s">
        <v>369</v>
      </c>
      <c r="I114" s="325">
        <f t="array" ref="I114">IF($D$11=$U$2,INDEX(Профильные_системы[РРЦ Без НДС],MATCH(C114&amp;D114,Профильные_системы[Название]&amp;Профильные_системы[цвет],0)),IF($D$11=$U$1,INDEX(Профильные_системы[РРЦ с НДС],MATCH(C114&amp;D114,Профильные_системы[Название]&amp;Профильные_системы[цвет],0)),IF($D$11=$U$3,INDEX(Профильные_системы["0" НДС],MATCH(C114&amp;D114,Профильные_системы[Название]&amp;Профильные_системы[цвет],0)),0)))</f>
        <v>61.71</v>
      </c>
      <c r="J114" s="323">
        <f t="shared" ref="J114" si="10">I114-I114*$J$11</f>
        <v>61.71</v>
      </c>
      <c r="K114" s="5"/>
    </row>
    <row r="115" spans="1:11" ht="48.95" customHeight="1" x14ac:dyDescent="0.25">
      <c r="A115" s="5"/>
      <c r="B115" s="738"/>
      <c r="C115" s="62" t="s">
        <v>1575</v>
      </c>
      <c r="D115" s="394" t="s">
        <v>1153</v>
      </c>
      <c r="E115" s="394" t="str">
        <f t="array" ref="E115">INDEX(Профильные_системы[артикул],MATCH('Система 4 в 1'!$C115&amp;'Система 4 в 1'!$D115,Профильные_системы[Название]&amp;Профильные_системы[цвет],0),0)</f>
        <v>FH0014.VP000.BK000.CY</v>
      </c>
      <c r="F115" s="394"/>
      <c r="G115" s="394"/>
      <c r="H115" s="394" t="s">
        <v>369</v>
      </c>
      <c r="I115" s="325">
        <f t="array" ref="I115">IF($D$11=$U$2,INDEX(Профильные_системы[РРЦ Без НДС],MATCH(C115&amp;D115,Профильные_системы[Название]&amp;Профильные_системы[цвет],0)),IF($D$11=$U$1,INDEX(Профильные_системы[РРЦ с НДС],MATCH(C115&amp;D115,Профильные_системы[Название]&amp;Профильные_системы[цвет],0)),IF($D$11=$U$3,INDEX(Профильные_системы["0" НДС],MATCH(C115&amp;D115,Профильные_системы[Название]&amp;Профильные_системы[цвет],0)),0)))</f>
        <v>61.71</v>
      </c>
      <c r="J115" s="323">
        <f t="shared" ref="J115" si="11">I115-I115*$J$11</f>
        <v>61.71</v>
      </c>
      <c r="K115" s="5"/>
    </row>
    <row r="116" spans="1:11" ht="60" customHeight="1" x14ac:dyDescent="0.25">
      <c r="A116" s="5"/>
      <c r="B116" s="26"/>
      <c r="C116" s="62" t="s">
        <v>502</v>
      </c>
      <c r="D116" s="274" t="s">
        <v>3</v>
      </c>
      <c r="E116" s="274" t="str">
        <f t="array" ref="E116">INDEX(Профильные_системы[артикул],MATCH('Система 4 в 1'!$C116&amp;'Система 4 в 1'!$D116,Профильные_системы[Название]&amp;Профильные_системы[цвет],0),0)</f>
        <v>FX0010.VS000.SLMPC.CO</v>
      </c>
      <c r="F116" s="274" t="s">
        <v>591</v>
      </c>
      <c r="G116" s="274"/>
      <c r="H116" s="274" t="s">
        <v>586</v>
      </c>
      <c r="I116" s="325">
        <f t="array" ref="I116">IF($D$11=$U$2,INDEX(Профильные_системы[РРЦ Без НДС],MATCH(C116&amp;D116,Профильные_системы[Название]&amp;Профильные_системы[цвет],0)),IF($D$11=$U$1,INDEX(Профильные_системы[РРЦ с НДС],MATCH(C116&amp;D116,Профильные_системы[Название]&amp;Профильные_системы[цвет],0)),IF($D$11=$U$3,INDEX(Профильные_системы["0" НДС],MATCH(C116&amp;D116,Профильные_системы[Название]&amp;Профильные_системы[цвет],0)),0)))</f>
        <v>3471.2</v>
      </c>
      <c r="J116" s="325">
        <f t="shared" si="9"/>
        <v>3471.2</v>
      </c>
      <c r="K116" s="5"/>
    </row>
    <row r="117" spans="1:11" ht="21.95" customHeight="1" x14ac:dyDescent="0.25">
      <c r="A117" s="5"/>
      <c r="B117" s="730"/>
      <c r="C117" s="62" t="s">
        <v>504</v>
      </c>
      <c r="D117" s="274" t="s">
        <v>505</v>
      </c>
      <c r="E117" s="274" t="str">
        <f t="array" ref="E117">INDEX(Профильные_системы[артикул],MATCH('Система 4 в 1'!$C117&amp;'Система 4 в 1'!$D117,Профильные_системы[Название]&amp;Профильные_системы[цвет],0),0)</f>
        <v>FF0002.VP000.WH000.CY</v>
      </c>
      <c r="F117" s="274" t="s">
        <v>371</v>
      </c>
      <c r="G117" s="274"/>
      <c r="H117" s="274" t="s">
        <v>369</v>
      </c>
      <c r="I117" s="325">
        <f t="array" ref="I117">IF($D$11=$U$2,INDEX(Профильные_системы[РРЦ Без НДС],MATCH(C117&amp;D117,Профильные_системы[Название]&amp;Профильные_системы[цвет],0)),IF($D$11=$U$1,INDEX(Профильные_системы[РРЦ с НДС],MATCH(C117&amp;D117,Профильные_системы[Название]&amp;Профильные_системы[цвет],0)),IF($D$11=$U$3,INDEX(Профильные_системы["0" НДС],MATCH(C117&amp;D117,Профильные_системы[Название]&amp;Профильные_системы[цвет],0)),0)))</f>
        <v>14.06</v>
      </c>
      <c r="J117" s="325">
        <f t="shared" si="9"/>
        <v>14.06</v>
      </c>
      <c r="K117" s="5"/>
    </row>
    <row r="118" spans="1:11" ht="21.95" customHeight="1" x14ac:dyDescent="0.25">
      <c r="A118" s="5"/>
      <c r="B118" s="730"/>
      <c r="C118" s="62" t="s">
        <v>504</v>
      </c>
      <c r="D118" s="274" t="s">
        <v>507</v>
      </c>
      <c r="E118" s="274" t="str">
        <f t="array" ref="E118">INDEX(Профильные_системы[артикул],MATCH('Система 4 в 1'!$C118&amp;'Система 4 в 1'!$D118,Профильные_системы[Название]&amp;Профильные_системы[цвет],0),0)</f>
        <v>FF0002.VP000.BR000.CY</v>
      </c>
      <c r="F118" s="274" t="s">
        <v>371</v>
      </c>
      <c r="G118" s="274"/>
      <c r="H118" s="274" t="s">
        <v>369</v>
      </c>
      <c r="I118" s="325">
        <f t="array" ref="I118">IF($D$11=$U$2,INDEX(Профильные_системы[РРЦ Без НДС],MATCH(C118&amp;D118,Профильные_системы[Название]&amp;Профильные_системы[цвет],0)),IF($D$11=$U$1,INDEX(Профильные_системы[РРЦ с НДС],MATCH(C118&amp;D118,Профильные_системы[Название]&amp;Профильные_системы[цвет],0)),IF($D$11=$U$3,INDEX(Профильные_системы["0" НДС],MATCH(C118&amp;D118,Профильные_системы[Название]&amp;Профильные_системы[цвет],0)),0)))</f>
        <v>14.06</v>
      </c>
      <c r="J118" s="325">
        <f t="shared" si="9"/>
        <v>14.06</v>
      </c>
      <c r="K118" s="5"/>
    </row>
    <row r="119" spans="1:11" ht="21.95" customHeight="1" x14ac:dyDescent="0.25">
      <c r="A119" s="5"/>
      <c r="B119" s="730"/>
      <c r="C119" s="62" t="s">
        <v>504</v>
      </c>
      <c r="D119" s="274" t="s">
        <v>311</v>
      </c>
      <c r="E119" s="274" t="str">
        <f t="array" ref="E119">INDEX(Профильные_системы[артикул],MATCH('Система 4 в 1'!$C119&amp;'Система 4 в 1'!$D119,Профильные_системы[Название]&amp;Профильные_системы[цвет],0),0)</f>
        <v>FF0002.VP000.GR000.CY</v>
      </c>
      <c r="F119" s="274" t="s">
        <v>371</v>
      </c>
      <c r="G119" s="274"/>
      <c r="H119" s="274" t="s">
        <v>369</v>
      </c>
      <c r="I119" s="325">
        <f t="array" ref="I119">IF($D$11=$U$2,INDEX(Профильные_системы[РРЦ Без НДС],MATCH(C119&amp;D119,Профильные_системы[Название]&amp;Профильные_системы[цвет],0)),IF($D$11=$U$1,INDEX(Профильные_системы[РРЦ с НДС],MATCH(C119&amp;D119,Профильные_системы[Название]&amp;Профильные_системы[цвет],0)),IF($D$11=$U$3,INDEX(Профильные_системы["0" НДС],MATCH(C119&amp;D119,Профильные_системы[Название]&amp;Профильные_системы[цвет],0)),0)))</f>
        <v>14.06</v>
      </c>
      <c r="J119" s="325">
        <f t="shared" si="9"/>
        <v>14.06</v>
      </c>
      <c r="K119" s="5"/>
    </row>
    <row r="120" spans="1:11" ht="21.95" customHeight="1" x14ac:dyDescent="0.25">
      <c r="A120" s="5"/>
      <c r="B120" s="730"/>
      <c r="C120" s="62" t="s">
        <v>504</v>
      </c>
      <c r="D120" s="274" t="s">
        <v>510</v>
      </c>
      <c r="E120" s="274" t="str">
        <f t="array" ref="E120">INDEX(Профильные_системы[артикул],MATCH('Система 4 в 1'!$C120&amp;'Система 4 в 1'!$D120,Профильные_системы[Название]&amp;Профильные_системы[цвет],0),0)</f>
        <v>FF0002.VP000.BK000.CY</v>
      </c>
      <c r="F120" s="274" t="s">
        <v>371</v>
      </c>
      <c r="G120" s="274"/>
      <c r="H120" s="274" t="s">
        <v>369</v>
      </c>
      <c r="I120" s="325">
        <f t="array" ref="I120">IF($D$11=$U$2,INDEX(Профильные_системы[РРЦ Без НДС],MATCH(C120&amp;D120,Профильные_системы[Название]&amp;Профильные_системы[цвет],0)),IF($D$11=$U$1,INDEX(Профильные_системы[РРЦ с НДС],MATCH(C120&amp;D120,Профильные_системы[Название]&amp;Профильные_системы[цвет],0)),IF($D$11=$U$3,INDEX(Профильные_системы["0" НДС],MATCH(C120&amp;D120,Профильные_системы[Название]&amp;Профильные_системы[цвет],0)),0)))</f>
        <v>14.06</v>
      </c>
      <c r="J120" s="325">
        <f t="shared" si="9"/>
        <v>14.06</v>
      </c>
      <c r="K120" s="5"/>
    </row>
    <row r="121" spans="1:11" ht="44.1" customHeight="1" x14ac:dyDescent="0.25">
      <c r="A121" s="5"/>
      <c r="B121" s="26"/>
      <c r="C121" s="62" t="s">
        <v>512</v>
      </c>
      <c r="D121" s="274"/>
      <c r="E121" s="274" t="str">
        <f t="array" ref="E121">INDEX(Профильные_системы[артикул],MATCH('Система 4 в 1'!$C121&amp;'Система 4 в 1'!$D121,Профильные_системы[Название]&amp;Профильные_системы[цвет],0),0)</f>
        <v>FF0003.BP000.SLMPC.CO</v>
      </c>
      <c r="F121" s="274" t="s">
        <v>592</v>
      </c>
      <c r="G121" s="274"/>
      <c r="H121" s="274" t="s">
        <v>369</v>
      </c>
      <c r="I121" s="325">
        <f t="array" ref="I121">IF($D$11=$U$2,INDEX(Профильные_системы[РРЦ Без НДС],MATCH(C121&amp;D121,Профильные_системы[Название]&amp;Профильные_системы[цвет],0)),IF($D$11=$U$1,INDEX(Профильные_системы[РРЦ с НДС],MATCH(C121&amp;D121,Профильные_системы[Название]&amp;Профильные_системы[цвет],0)),IF($D$11=$U$3,INDEX(Профильные_системы["0" НДС],MATCH(C121&amp;D121,Профильные_системы[Название]&amp;Профильные_системы[цвет],0)),0)))</f>
        <v>716</v>
      </c>
      <c r="J121" s="325">
        <f t="shared" si="9"/>
        <v>716</v>
      </c>
      <c r="K121" s="5"/>
    </row>
    <row r="122" spans="1:11" ht="21.95" customHeight="1" x14ac:dyDescent="0.25">
      <c r="A122" s="5"/>
      <c r="B122" s="734"/>
      <c r="C122" s="62" t="s">
        <v>514</v>
      </c>
      <c r="D122" s="274" t="s">
        <v>18</v>
      </c>
      <c r="E122" s="274" t="str">
        <f t="array" ref="E122">INDEX(Профильные_системы[артикул],MATCH('Система 4 в 1'!$C122&amp;'Система 4 в 1'!$D122,Профильные_системы[Название]&amp;Профильные_системы[цвет],0),0)</f>
        <v>FF0009.VP000.WHMPC.CO</v>
      </c>
      <c r="F122" s="274" t="s">
        <v>592</v>
      </c>
      <c r="G122" s="274"/>
      <c r="H122" s="274" t="s">
        <v>369</v>
      </c>
      <c r="I122" s="325">
        <f t="array" ref="I122">IF($D$11=$U$2,INDEX(Профильные_системы[РРЦ Без НДС],MATCH(C122&amp;D122,Профильные_системы[Название]&amp;Профильные_системы[цвет],0)),IF($D$11=$U$1,INDEX(Профильные_системы[РРЦ с НДС],MATCH(C122&amp;D122,Профильные_системы[Название]&amp;Профильные_системы[цвет],0)),IF($D$11=$U$3,INDEX(Профильные_системы["0" НДС],MATCH(C122&amp;D122,Профильные_системы[Название]&amp;Профильные_системы[цвет],0)),0)))</f>
        <v>487.37</v>
      </c>
      <c r="J122" s="325">
        <f t="shared" si="9"/>
        <v>487.37</v>
      </c>
      <c r="K122" s="5"/>
    </row>
    <row r="123" spans="1:11" ht="21.95" customHeight="1" x14ac:dyDescent="0.25">
      <c r="A123" s="5"/>
      <c r="B123" s="737"/>
      <c r="C123" s="62" t="s">
        <v>514</v>
      </c>
      <c r="D123" s="274" t="s">
        <v>3</v>
      </c>
      <c r="E123" s="274" t="str">
        <f t="array" ref="E123">INDEX(Профильные_системы[артикул],MATCH('Система 4 в 1'!$C123&amp;'Система 4 в 1'!$D123,Профильные_системы[Название]&amp;Профильные_системы[цвет],0),0)</f>
        <v>FF0009.VP000.SLMPC.CO</v>
      </c>
      <c r="F123" s="274" t="s">
        <v>592</v>
      </c>
      <c r="G123" s="274"/>
      <c r="H123" s="274" t="s">
        <v>369</v>
      </c>
      <c r="I123" s="325">
        <f t="array" ref="I123">IF($D$11=$U$2,INDEX(Профильные_системы[РРЦ Без НДС],MATCH(C123&amp;D123,Профильные_системы[Название]&amp;Профильные_системы[цвет],0)),IF($D$11=$U$1,INDEX(Профильные_системы[РРЦ с НДС],MATCH(C123&amp;D123,Профильные_системы[Название]&amp;Профильные_системы[цвет],0)),IF($D$11=$U$3,INDEX(Профильные_системы["0" НДС],MATCH(C123&amp;D123,Профильные_системы[Название]&amp;Профильные_системы[цвет],0)),0)))</f>
        <v>487.37</v>
      </c>
      <c r="J123" s="325">
        <f t="shared" si="9"/>
        <v>487.37</v>
      </c>
      <c r="K123" s="5"/>
    </row>
    <row r="124" spans="1:11" ht="21.95" customHeight="1" x14ac:dyDescent="0.25">
      <c r="A124" s="5"/>
      <c r="B124" s="737"/>
      <c r="C124" s="62" t="s">
        <v>514</v>
      </c>
      <c r="D124" s="274" t="s">
        <v>5</v>
      </c>
      <c r="E124" s="274" t="str">
        <f t="array" ref="E124">INDEX(Профильные_системы[артикул],MATCH('Система 4 в 1'!$C124&amp;'Система 4 в 1'!$D124,Профильные_системы[Название]&amp;Профильные_системы[цвет],0),0)</f>
        <v>FF0009.VP000.BKSPC.CO</v>
      </c>
      <c r="F124" s="274" t="s">
        <v>592</v>
      </c>
      <c r="G124" s="274"/>
      <c r="H124" s="274" t="s">
        <v>369</v>
      </c>
      <c r="I124" s="325">
        <f t="array" ref="I124">IF($D$11=$U$2,INDEX(Профильные_системы[РРЦ Без НДС],MATCH(C124&amp;D124,Профильные_системы[Название]&amp;Профильные_системы[цвет],0)),IF($D$11=$U$1,INDEX(Профильные_системы[РРЦ с НДС],MATCH(C124&amp;D124,Профильные_системы[Название]&amp;Профильные_системы[цвет],0)),IF($D$11=$U$3,INDEX(Профильные_системы["0" НДС],MATCH(C124&amp;D124,Профильные_системы[Название]&amp;Профильные_системы[цвет],0)),0)))</f>
        <v>487.37</v>
      </c>
      <c r="J124" s="325">
        <f t="shared" si="9"/>
        <v>487.37</v>
      </c>
      <c r="K124" s="5"/>
    </row>
    <row r="125" spans="1:11" ht="21.95" customHeight="1" x14ac:dyDescent="0.25">
      <c r="A125" s="5"/>
      <c r="B125" s="737"/>
      <c r="C125" s="62" t="s">
        <v>518</v>
      </c>
      <c r="D125" s="274" t="s">
        <v>18</v>
      </c>
      <c r="E125" s="274" t="str">
        <f t="array" ref="E125">INDEX(Профильные_системы[артикул],MATCH('Система 4 в 1'!$C125&amp;'Система 4 в 1'!$D125,Профильные_системы[Название]&amp;Профильные_системы[цвет],0),0)</f>
        <v>FF0007.VP000.WHMPC.CO</v>
      </c>
      <c r="F125" s="274" t="s">
        <v>592</v>
      </c>
      <c r="G125" s="274"/>
      <c r="H125" s="274" t="s">
        <v>369</v>
      </c>
      <c r="I125" s="325">
        <f t="array" ref="I125">IF($D$11=$U$2,INDEX(Профильные_системы[РРЦ Без НДС],MATCH(C125&amp;D125,Профильные_системы[Название]&amp;Профильные_системы[цвет],0)),IF($D$11=$U$1,INDEX(Профильные_системы[РРЦ с НДС],MATCH(C125&amp;D125,Профильные_системы[Название]&amp;Профильные_системы[цвет],0)),IF($D$11=$U$3,INDEX(Профильные_системы["0" НДС],MATCH(C125&amp;D125,Профильные_системы[Название]&amp;Профильные_системы[цвет],0)),0)))</f>
        <v>487.37</v>
      </c>
      <c r="J125" s="325">
        <f t="shared" si="9"/>
        <v>487.37</v>
      </c>
      <c r="K125" s="5"/>
    </row>
    <row r="126" spans="1:11" ht="21.95" customHeight="1" x14ac:dyDescent="0.25">
      <c r="A126" s="5"/>
      <c r="B126" s="737"/>
      <c r="C126" s="62" t="s">
        <v>518</v>
      </c>
      <c r="D126" s="274" t="s">
        <v>3</v>
      </c>
      <c r="E126" s="274" t="str">
        <f t="array" ref="E126">INDEX(Профильные_системы[артикул],MATCH('Система 4 в 1'!$C126&amp;'Система 4 в 1'!$D126,Профильные_системы[Название]&amp;Профильные_системы[цвет],0),0)</f>
        <v>FF0007.VP000.SLMPC.CO</v>
      </c>
      <c r="F126" s="274" t="s">
        <v>592</v>
      </c>
      <c r="G126" s="274"/>
      <c r="H126" s="274" t="s">
        <v>369</v>
      </c>
      <c r="I126" s="325">
        <f t="array" ref="I126">IF($D$11=$U$2,INDEX(Профильные_системы[РРЦ Без НДС],MATCH(C126&amp;D126,Профильные_системы[Название]&amp;Профильные_системы[цвет],0)),IF($D$11=$U$1,INDEX(Профильные_системы[РРЦ с НДС],MATCH(C126&amp;D126,Профильные_системы[Название]&amp;Профильные_системы[цвет],0)),IF($D$11=$U$3,INDEX(Профильные_системы["0" НДС],MATCH(C126&amp;D126,Профильные_системы[Название]&amp;Профильные_системы[цвет],0)),0)))</f>
        <v>487.37</v>
      </c>
      <c r="J126" s="325">
        <f t="shared" si="9"/>
        <v>487.37</v>
      </c>
      <c r="K126" s="5"/>
    </row>
    <row r="127" spans="1:11" ht="21.95" customHeight="1" x14ac:dyDescent="0.25">
      <c r="A127" s="5"/>
      <c r="B127" s="738"/>
      <c r="C127" s="62" t="s">
        <v>518</v>
      </c>
      <c r="D127" s="274" t="s">
        <v>5</v>
      </c>
      <c r="E127" s="274" t="str">
        <f t="array" ref="E127">INDEX(Профильные_системы[артикул],MATCH('Система 4 в 1'!$C127&amp;'Система 4 в 1'!$D127,Профильные_системы[Название]&amp;Профильные_системы[цвет],0),0)</f>
        <v>FF0007.VP000.BKSPC.CO</v>
      </c>
      <c r="F127" s="274" t="s">
        <v>592</v>
      </c>
      <c r="G127" s="274"/>
      <c r="H127" s="274" t="s">
        <v>369</v>
      </c>
      <c r="I127" s="325">
        <f t="array" ref="I127">IF($D$11=$U$2,INDEX(Профильные_системы[РРЦ Без НДС],MATCH(C127&amp;D127,Профильные_системы[Название]&amp;Профильные_системы[цвет],0)),IF($D$11=$U$1,INDEX(Профильные_системы[РРЦ с НДС],MATCH(C127&amp;D127,Профильные_системы[Название]&amp;Профильные_системы[цвет],0)),IF($D$11=$U$3,INDEX(Профильные_системы["0" НДС],MATCH(C127&amp;D127,Профильные_системы[Название]&amp;Профильные_системы[цвет],0)),0)))</f>
        <v>487.37</v>
      </c>
      <c r="J127" s="325">
        <f t="shared" si="9"/>
        <v>487.37</v>
      </c>
      <c r="K127" s="5"/>
    </row>
    <row r="128" spans="1:11" ht="24.95" customHeight="1" x14ac:dyDescent="0.25">
      <c r="A128" s="5"/>
      <c r="B128" s="730"/>
      <c r="C128" s="62" t="s">
        <v>522</v>
      </c>
      <c r="D128" s="274" t="s">
        <v>18</v>
      </c>
      <c r="E128" s="274" t="str">
        <f t="array" ref="E128">INDEX(Профильные_системы[артикул],MATCH('Система 4 в 1'!$C128&amp;'Система 4 в 1'!$D128,Профильные_системы[Название]&amp;Профильные_системы[цвет],0),0)</f>
        <v>FF0005.VP000.WHMPC.CO</v>
      </c>
      <c r="F128" s="274" t="s">
        <v>592</v>
      </c>
      <c r="G128" s="274"/>
      <c r="H128" s="274" t="s">
        <v>369</v>
      </c>
      <c r="I128" s="325">
        <f t="array" ref="I128">IF($D$11=$U$2,INDEX(Профильные_системы[РРЦ Без НДС],MATCH(C128&amp;D128,Профильные_системы[Название]&amp;Профильные_системы[цвет],0)),IF($D$11=$U$1,INDEX(Профильные_системы[РРЦ с НДС],MATCH(C128&amp;D128,Профильные_системы[Название]&amp;Профильные_системы[цвет],0)),IF($D$11=$U$3,INDEX(Профильные_системы["0" НДС],MATCH(C128&amp;D128,Профильные_системы[Название]&amp;Профильные_системы[цвет],0)),0)))</f>
        <v>565.6</v>
      </c>
      <c r="J128" s="325">
        <f t="shared" si="9"/>
        <v>565.6</v>
      </c>
      <c r="K128" s="5"/>
    </row>
    <row r="129" spans="1:11" ht="24.95" customHeight="1" x14ac:dyDescent="0.25">
      <c r="A129" s="5"/>
      <c r="B129" s="730"/>
      <c r="C129" s="62" t="s">
        <v>522</v>
      </c>
      <c r="D129" s="274" t="s">
        <v>3</v>
      </c>
      <c r="E129" s="274" t="str">
        <f t="array" ref="E129">INDEX(Профильные_системы[артикул],MATCH('Система 4 в 1'!$C129&amp;'Система 4 в 1'!$D129,Профильные_системы[Название]&amp;Профильные_системы[цвет],0),0)</f>
        <v>FF0005.VP000.SLMPC.CO</v>
      </c>
      <c r="F129" s="274" t="s">
        <v>592</v>
      </c>
      <c r="G129" s="274"/>
      <c r="H129" s="274" t="s">
        <v>369</v>
      </c>
      <c r="I129" s="325">
        <f t="array" ref="I129">IF($D$11=$U$2,INDEX(Профильные_системы[РРЦ Без НДС],MATCH(C129&amp;D129,Профильные_системы[Название]&amp;Профильные_системы[цвет],0)),IF($D$11=$U$1,INDEX(Профильные_системы[РРЦ с НДС],MATCH(C129&amp;D129,Профильные_системы[Название]&amp;Профильные_системы[цвет],0)),IF($D$11=$U$3,INDEX(Профильные_системы["0" НДС],MATCH(C129&amp;D129,Профильные_системы[Название]&amp;Профильные_системы[цвет],0)),0)))</f>
        <v>565.6</v>
      </c>
      <c r="J129" s="325">
        <f t="shared" si="9"/>
        <v>565.6</v>
      </c>
      <c r="K129" s="5"/>
    </row>
    <row r="130" spans="1:11" ht="24.95" customHeight="1" x14ac:dyDescent="0.25">
      <c r="A130" s="5"/>
      <c r="B130" s="730"/>
      <c r="C130" s="62" t="s">
        <v>522</v>
      </c>
      <c r="D130" s="274" t="s">
        <v>5</v>
      </c>
      <c r="E130" s="274" t="str">
        <f t="array" ref="E130">INDEX(Профильные_системы[артикул],MATCH('Система 4 в 1'!$C130&amp;'Система 4 в 1'!$D130,Профильные_системы[Название]&amp;Профильные_системы[цвет],0),0)</f>
        <v>FF0005.VP000.BKSPC.CO</v>
      </c>
      <c r="F130" s="274" t="s">
        <v>592</v>
      </c>
      <c r="G130" s="274"/>
      <c r="H130" s="274" t="s">
        <v>369</v>
      </c>
      <c r="I130" s="325">
        <f t="array" ref="I130">IF($D$11=$U$2,INDEX(Профильные_системы[РРЦ Без НДС],MATCH(C130&amp;D130,Профильные_системы[Название]&amp;Профильные_системы[цвет],0)),IF($D$11=$U$1,INDEX(Профильные_системы[РРЦ с НДС],MATCH(C130&amp;D130,Профильные_системы[Название]&amp;Профильные_системы[цвет],0)),IF($D$11=$U$3,INDEX(Профильные_системы["0" НДС],MATCH(C130&amp;D130,Профильные_системы[Название]&amp;Профильные_системы[цвет],0)),0)))</f>
        <v>565.6</v>
      </c>
      <c r="J130" s="325">
        <f t="shared" si="9"/>
        <v>565.6</v>
      </c>
      <c r="K130" s="5"/>
    </row>
    <row r="131" spans="1:11" ht="60" customHeight="1" x14ac:dyDescent="0.25">
      <c r="A131" s="5"/>
      <c r="B131" s="26"/>
      <c r="C131" s="62" t="s">
        <v>526</v>
      </c>
      <c r="D131" s="274"/>
      <c r="E131" s="274" t="str">
        <f t="array" ref="E131">INDEX(Профильные_системы[артикул],MATCH('Система 4 в 1'!$C131&amp;'Система 4 в 1'!$D131,Профильные_системы[Название]&amp;Профильные_системы[цвет],0),0)</f>
        <v>FH0031.VP000.ZN0EP.CO</v>
      </c>
      <c r="F131" s="274" t="s">
        <v>371</v>
      </c>
      <c r="G131" s="274"/>
      <c r="H131" s="274" t="s">
        <v>369</v>
      </c>
      <c r="I131" s="325">
        <f t="array" ref="I131">IF($D$11=$U$2,INDEX(Профильные_системы[РРЦ Без НДС],MATCH(C131&amp;D131,Профильные_системы[Название]&amp;Профильные_системы[цвет],0)),IF($D$11=$U$1,INDEX(Профильные_системы[РРЦ с НДС],MATCH(C131&amp;D131,Профильные_системы[Название]&amp;Профильные_системы[цвет],0)),IF($D$11=$U$3,INDEX(Профильные_системы["0" НДС],MATCH(C131&amp;D131,Профильные_системы[Название]&amp;Профильные_системы[цвет],0)),0)))</f>
        <v>52.65</v>
      </c>
      <c r="J131" s="325">
        <f t="shared" si="9"/>
        <v>52.65</v>
      </c>
      <c r="K131" s="5"/>
    </row>
    <row r="132" spans="1:11" ht="60" customHeight="1" x14ac:dyDescent="0.25">
      <c r="A132" s="5"/>
      <c r="B132" s="26"/>
      <c r="C132" s="62" t="s">
        <v>528</v>
      </c>
      <c r="D132" s="274"/>
      <c r="E132" s="274" t="str">
        <f t="array" ref="E132">INDEX(Профильные_системы[артикул],MATCH('Система 4 в 1'!$C132&amp;'Система 4 в 1'!$D132,Профильные_системы[Название]&amp;Профильные_системы[цвет],0),0)</f>
        <v>FP0011.VP000.ZN0EP.CO</v>
      </c>
      <c r="F132" s="274" t="s">
        <v>371</v>
      </c>
      <c r="G132" s="274"/>
      <c r="H132" s="274" t="s">
        <v>369</v>
      </c>
      <c r="I132" s="325">
        <f t="array" ref="I132">IF($D$11=$U$2,INDEX(Профильные_системы[РРЦ Без НДС],MATCH(C132&amp;D132,Профильные_системы[Название]&amp;Профильные_системы[цвет],0)),IF($D$11=$U$1,INDEX(Профильные_системы[РРЦ с НДС],MATCH(C132&amp;D132,Профильные_системы[Название]&amp;Профильные_системы[цвет],0)),IF($D$11=$U$3,INDEX(Профильные_системы["0" НДС],MATCH(C132&amp;D132,Профильные_системы[Название]&amp;Профильные_системы[цвет],0)),0)))</f>
        <v>60.56</v>
      </c>
      <c r="J132" s="325">
        <f t="shared" si="9"/>
        <v>60.56</v>
      </c>
      <c r="K132" s="5"/>
    </row>
    <row r="133" spans="1:11" ht="60" customHeight="1" x14ac:dyDescent="0.25">
      <c r="A133" s="5"/>
      <c r="B133" s="26"/>
      <c r="C133" s="62" t="s">
        <v>530</v>
      </c>
      <c r="D133" s="274" t="s">
        <v>3</v>
      </c>
      <c r="E133" s="274" t="str">
        <f t="array" ref="E133">INDEX(Профильные_системы[артикул],MATCH('Система 4 в 1'!$C133&amp;'Система 4 в 1'!$D133,Профильные_системы[Название]&amp;Профильные_системы[цвет],0),0)</f>
        <v>FH0020.VP000.SLMAN.CO</v>
      </c>
      <c r="F133" s="274" t="s">
        <v>371</v>
      </c>
      <c r="G133" s="274"/>
      <c r="H133" s="274" t="s">
        <v>369</v>
      </c>
      <c r="I133" s="325">
        <f t="array" ref="I133">IF($D$11=$U$2,INDEX(Профильные_системы[РРЦ Без НДС],MATCH(C133&amp;D133,Профильные_системы[Название]&amp;Профильные_системы[цвет],0)),IF($D$11=$U$1,INDEX(Профильные_системы[РРЦ с НДС],MATCH(C133&amp;D133,Профильные_системы[Название]&amp;Профильные_системы[цвет],0)),IF($D$11=$U$3,INDEX(Профильные_системы["0" НДС],MATCH(C133&amp;D133,Профильные_системы[Название]&amp;Профильные_системы[цвет],0)),0)))</f>
        <v>311.57</v>
      </c>
      <c r="J133" s="325">
        <f t="shared" si="9"/>
        <v>311.57</v>
      </c>
      <c r="K133" s="5"/>
    </row>
    <row r="134" spans="1:11" ht="60" customHeight="1" x14ac:dyDescent="0.25">
      <c r="A134" s="5"/>
      <c r="B134" s="26"/>
      <c r="C134" s="62" t="s">
        <v>549</v>
      </c>
      <c r="D134" s="274"/>
      <c r="E134" s="274" t="str">
        <f t="array" ref="E134">INDEX(Профильные_системы[артикул],MATCH('Система 4 в 1'!$C134&amp;'Система 4 в 1'!$D134,Профильные_системы[Название]&amp;Профильные_системы[цвет],0),0)</f>
        <v>FH0010.CR000.CMGEP.CR</v>
      </c>
      <c r="F134" s="274" t="s">
        <v>590</v>
      </c>
      <c r="G134" s="274"/>
      <c r="H134" s="274" t="s">
        <v>586</v>
      </c>
      <c r="I134" s="325">
        <f t="array" ref="I134">IF($D$11=$U$2,INDEX(Профильные_системы[РРЦ Без НДС],MATCH(C134&amp;D134,Профильные_системы[Название]&amp;Профильные_системы[цвет],0)),IF($D$11=$U$1,INDEX(Профильные_системы[РРЦ с НДС],MATCH(C134&amp;D134,Профильные_системы[Название]&amp;Профильные_системы[цвет],0)),IF($D$11=$U$3,INDEX(Профильные_системы["0" НДС],MATCH(C134&amp;D134,Профильные_системы[Название]&amp;Профильные_системы[цвет],0)),0)))</f>
        <v>3290.67</v>
      </c>
      <c r="J134" s="325">
        <f t="shared" si="9"/>
        <v>3290.67</v>
      </c>
      <c r="K134" s="5"/>
    </row>
    <row r="135" spans="1:11" ht="60" customHeight="1" x14ac:dyDescent="0.25">
      <c r="A135" s="5"/>
      <c r="B135" s="26"/>
      <c r="C135" s="62" t="s">
        <v>545</v>
      </c>
      <c r="D135" s="274"/>
      <c r="E135" s="274" t="str">
        <f t="array" ref="E135">INDEX(Профильные_системы[артикул],MATCH('Система 4 в 1'!$C135&amp;'Система 4 в 1'!$D135,Профильные_системы[Название]&amp;Профильные_системы[цвет],0),0)</f>
        <v>FF0001.VP000.SLMPC.CO</v>
      </c>
      <c r="F135" s="274" t="s">
        <v>592</v>
      </c>
      <c r="G135" s="274"/>
      <c r="H135" s="274" t="s">
        <v>369</v>
      </c>
      <c r="I135" s="325">
        <f t="array" ref="I135">IF($D$11=$U$2,INDEX(Профильные_системы[РРЦ Без НДС],MATCH(C135&amp;D135,Профильные_системы[Название]&amp;Профильные_системы[цвет],0)),IF($D$11=$U$1,INDEX(Профильные_системы[РРЦ с НДС],MATCH(C135&amp;D135,Профильные_системы[Название]&amp;Профильные_системы[цвет],0)),IF($D$11=$U$3,INDEX(Профильные_системы["0" НДС],MATCH(C135&amp;D135,Профильные_системы[Название]&amp;Профильные_системы[цвет],0)),0)))</f>
        <v>748.1</v>
      </c>
      <c r="J135" s="325">
        <f t="shared" si="9"/>
        <v>748.1</v>
      </c>
      <c r="K135" s="5"/>
    </row>
    <row r="136" spans="1:11" ht="60" customHeight="1" x14ac:dyDescent="0.25">
      <c r="A136" s="5"/>
      <c r="B136" s="26"/>
      <c r="C136" s="62" t="s">
        <v>547</v>
      </c>
      <c r="D136" s="274"/>
      <c r="E136" s="274" t="str">
        <f t="array" ref="E136">INDEX(Профильные_системы[артикул],MATCH('Система 4 в 1'!$C136&amp;'Система 4 в 1'!$D136,Профильные_системы[Название]&amp;Профильные_системы[цвет],0),0)</f>
        <v>FH0030.VS000.ZN0EP.CO</v>
      </c>
      <c r="F136" s="274" t="s">
        <v>585</v>
      </c>
      <c r="G136" s="274"/>
      <c r="H136" s="274" t="s">
        <v>586</v>
      </c>
      <c r="I136" s="325">
        <f t="array" ref="I136">IF($D$11=$U$2,INDEX(Профильные_системы[РРЦ Без НДС],MATCH(C136&amp;D136,Профильные_системы[Название]&amp;Профильные_системы[цвет],0)),IF($D$11=$U$1,INDEX(Профильные_системы[РРЦ с НДС],MATCH(C136&amp;D136,Профильные_системы[Название]&amp;Профильные_системы[цвет],0)),IF($D$11=$U$3,INDEX(Профильные_системы["0" НДС],MATCH(C136&amp;D136,Профильные_системы[Название]&amp;Профильные_системы[цвет],0)),0)))</f>
        <v>189.27</v>
      </c>
      <c r="J136" s="325">
        <f t="shared" si="9"/>
        <v>189.27</v>
      </c>
      <c r="K136" s="5"/>
    </row>
    <row r="137" spans="1:11" ht="30" customHeight="1" x14ac:dyDescent="0.25">
      <c r="A137" s="5"/>
      <c r="B137" s="734"/>
      <c r="C137" s="518" t="s">
        <v>551</v>
      </c>
      <c r="D137" s="430" t="s">
        <v>18</v>
      </c>
      <c r="E137" s="430" t="str">
        <f t="array" ref="E137">INDEX(Профильные_системы[артикул],MATCH('Система 4 в 1'!$C137&amp;'Система 4 в 1'!$D137,Профильные_системы[Название]&amp;Профильные_системы[цвет],0),0)</f>
        <v>FH0070.VP000.WHMPC.CO</v>
      </c>
      <c r="F137" s="430" t="s">
        <v>583</v>
      </c>
      <c r="G137" s="430"/>
      <c r="H137" s="430" t="s">
        <v>369</v>
      </c>
      <c r="I137" s="431">
        <f t="array" ref="I137">IF($D$11=$U$2,INDEX(Профильные_системы[РРЦ Без НДС],MATCH(C137&amp;D137,Профильные_системы[Название]&amp;Профильные_системы[цвет],0)),IF($D$11=$U$1,INDEX(Профильные_системы[РРЦ с НДС],MATCH(C137&amp;D137,Профильные_системы[Название]&amp;Профильные_системы[цвет],0)),IF($D$11=$U$3,INDEX(Профильные_системы["0" НДС],MATCH(C137&amp;D137,Профильные_системы[Название]&amp;Профильные_системы[цвет],0)),0)))</f>
        <v>751.74</v>
      </c>
      <c r="J137" s="431">
        <f t="shared" si="9"/>
        <v>751.74</v>
      </c>
      <c r="K137" s="5"/>
    </row>
    <row r="138" spans="1:11" ht="30" customHeight="1" x14ac:dyDescent="0.25">
      <c r="A138" s="5"/>
      <c r="B138" s="738"/>
      <c r="C138" s="518" t="s">
        <v>551</v>
      </c>
      <c r="D138" s="430" t="s">
        <v>3</v>
      </c>
      <c r="E138" s="430" t="str">
        <f t="array" ref="E138">INDEX(Профильные_системы[артикул],MATCH('Система 4 в 1'!$C138&amp;'Система 4 в 1'!$D138,Профильные_системы[Название]&amp;Профильные_системы[цвет],0),0)</f>
        <v>FH0070.VP000.SLMAN.CO</v>
      </c>
      <c r="F138" s="430" t="s">
        <v>583</v>
      </c>
      <c r="G138" s="430"/>
      <c r="H138" s="430" t="s">
        <v>369</v>
      </c>
      <c r="I138" s="431">
        <f t="array" ref="I138">IF($D$11=$U$2,INDEX(Профильные_системы[РРЦ Без НДС],MATCH(C138&amp;D138,Профильные_системы[Название]&amp;Профильные_системы[цвет],0)),IF($D$11=$U$1,INDEX(Профильные_системы[РРЦ с НДС],MATCH(C138&amp;D138,Профильные_системы[Название]&amp;Профильные_системы[цвет],0)),IF($D$11=$U$3,INDEX(Профильные_системы["0" НДС],MATCH(C138&amp;D138,Профильные_системы[Название]&amp;Профильные_системы[цвет],0)),0)))</f>
        <v>751.74</v>
      </c>
      <c r="J138" s="431">
        <f t="shared" si="9"/>
        <v>751.74</v>
      </c>
      <c r="K138" s="5"/>
    </row>
    <row r="139" spans="1:11" ht="60" customHeight="1" x14ac:dyDescent="0.25">
      <c r="A139" s="5"/>
      <c r="B139" s="380"/>
      <c r="C139" s="598" t="s">
        <v>551</v>
      </c>
      <c r="D139" s="597" t="s">
        <v>5</v>
      </c>
      <c r="E139" s="597" t="str">
        <f t="array" ref="E139">INDEX(Профильные_системы[артикул],MATCH('Система 4 в 1'!$C139&amp;'Система 4 в 1'!$D139,Профильные_системы[Название]&amp;Профильные_системы[цвет],0),0)</f>
        <v>FH0070.VA000.BKSPC.RU</v>
      </c>
      <c r="F139" s="597" t="s">
        <v>583</v>
      </c>
      <c r="G139" s="597"/>
      <c r="H139" s="597" t="s">
        <v>369</v>
      </c>
      <c r="I139" s="323">
        <f t="array" ref="I139">IF($D$11=$U$2,INDEX(Профильные_системы[РРЦ Без НДС],MATCH(C139&amp;D139,Профильные_системы[Название]&amp;Профильные_системы[цвет],0)),IF($D$11=$U$1,INDEX(Профильные_системы[РРЦ с НДС],MATCH(C139&amp;D139,Профильные_системы[Название]&amp;Профильные_системы[цвет],0)),IF($D$11=$U$3,INDEX(Профильные_системы["0" НДС],MATCH(C139&amp;D139,Профильные_системы[Название]&amp;Профильные_системы[цвет],0)),0)))</f>
        <v>797.48</v>
      </c>
      <c r="J139" s="323">
        <f t="shared" si="9"/>
        <v>797.48</v>
      </c>
      <c r="K139" s="5"/>
    </row>
    <row r="140" spans="1:11" ht="60" customHeight="1" x14ac:dyDescent="0.25">
      <c r="A140" s="5"/>
      <c r="B140" s="26"/>
      <c r="C140" s="62" t="s">
        <v>323</v>
      </c>
      <c r="D140" s="274" t="s">
        <v>554</v>
      </c>
      <c r="E140" s="274" t="str">
        <f t="array" ref="E140">INDEX(Профильные_системы[артикул],MATCH('Система 4 в 1'!$C140&amp;'Система 4 в 1'!$D140,Профильные_системы[Название]&amp;Профильные_системы[цвет],0),0)</f>
        <v>FA0646.VP000.ZN0EP.CO</v>
      </c>
      <c r="F140" s="274" t="s">
        <v>373</v>
      </c>
      <c r="G140" s="274"/>
      <c r="H140" s="274" t="s">
        <v>369</v>
      </c>
      <c r="I140" s="325">
        <f t="array" ref="I140">IF($D$11=$U$2,INDEX(Профильные_системы[РРЦ Без НДС],MATCH(C140&amp;D140,Профильные_системы[Название]&amp;Профильные_системы[цвет],0)),IF($D$11=$U$1,INDEX(Профильные_системы[РРЦ с НДС],MATCH(C140&amp;D140,Профильные_системы[Название]&amp;Профильные_системы[цвет],0)),IF($D$11=$U$3,INDEX(Профильные_системы["0" НДС],MATCH(C140&amp;D140,Профильные_системы[Название]&amp;Профильные_системы[цвет],0)),0)))</f>
        <v>12.42</v>
      </c>
      <c r="J140" s="325">
        <f t="shared" si="9"/>
        <v>12.42</v>
      </c>
      <c r="K140" s="5"/>
    </row>
    <row r="141" spans="1:11" ht="60" customHeight="1" x14ac:dyDescent="0.25">
      <c r="A141" s="5"/>
      <c r="B141" s="26"/>
      <c r="C141" s="62" t="s">
        <v>559</v>
      </c>
      <c r="D141" s="274" t="s">
        <v>3</v>
      </c>
      <c r="E141" s="274" t="str">
        <f t="array" ref="E141">INDEX(Профильные_системы[артикул],MATCH('Система 4 в 1'!$C141&amp;'Система 4 в 1'!$D141,Профильные_системы[Название]&amp;Профильные_системы[цвет],0),0)</f>
        <v>FP0020.VP000.SLM00.CO</v>
      </c>
      <c r="F141" s="274" t="s">
        <v>593</v>
      </c>
      <c r="G141" s="274"/>
      <c r="H141" s="274" t="s">
        <v>586</v>
      </c>
      <c r="I141" s="325">
        <f t="array" ref="I141">IF($D$11=$U$2,INDEX(Профильные_системы[РРЦ Без НДС],MATCH(C141&amp;D141,Профильные_системы[Название]&amp;Профильные_системы[цвет],0)),IF($D$11=$U$1,INDEX(Профильные_системы[РРЦ с НДС],MATCH(C141&amp;D141,Профильные_системы[Название]&amp;Профильные_системы[цвет],0)),IF($D$11=$U$3,INDEX(Профильные_системы["0" НДС],MATCH(C141&amp;D141,Профильные_системы[Название]&amp;Профильные_системы[цвет],0)),0)))</f>
        <v>235.89</v>
      </c>
      <c r="J141" s="325">
        <f t="shared" si="9"/>
        <v>235.89</v>
      </c>
      <c r="K141" s="5"/>
    </row>
    <row r="142" spans="1:11" ht="60" customHeight="1" x14ac:dyDescent="0.25">
      <c r="A142" s="5"/>
      <c r="B142" s="26"/>
      <c r="C142" s="62" t="s">
        <v>561</v>
      </c>
      <c r="D142" s="274"/>
      <c r="E142" s="274" t="str">
        <f t="array" ref="E142">INDEX(Профильные_системы[артикул],MATCH('Система 4 в 1'!$C142&amp;'Система 4 в 1'!$D142,Профильные_системы[Название]&amp;Профильные_системы[цвет],0),0)</f>
        <v>FF0004.VP000.ZN0EP.CO</v>
      </c>
      <c r="F142" s="274" t="s">
        <v>594</v>
      </c>
      <c r="G142" s="274"/>
      <c r="H142" s="274" t="s">
        <v>369</v>
      </c>
      <c r="I142" s="325">
        <f t="array" ref="I142">IF($D$11=$U$2,INDEX(Профильные_системы[РРЦ Без НДС],MATCH(C142&amp;D142,Профильные_системы[Название]&amp;Профильные_системы[цвет],0)),IF($D$11=$U$1,INDEX(Профильные_системы[РРЦ с НДС],MATCH(C142&amp;D142,Профильные_системы[Название]&amp;Профильные_системы[цвет],0)),IF($D$11=$U$3,INDEX(Профильные_системы["0" НДС],MATCH(C142&amp;D142,Профильные_системы[Название]&amp;Профильные_системы[цвет],0)),0)))</f>
        <v>133.72</v>
      </c>
      <c r="J142" s="325">
        <f t="shared" si="9"/>
        <v>133.72</v>
      </c>
      <c r="K142" s="5"/>
    </row>
    <row r="143" spans="1:11" ht="60" customHeight="1" x14ac:dyDescent="0.25">
      <c r="A143" s="5"/>
      <c r="B143" s="26"/>
      <c r="C143" s="62" t="s">
        <v>563</v>
      </c>
      <c r="D143" s="274"/>
      <c r="E143" s="274" t="str">
        <f t="array" ref="E143">INDEX(Профильные_системы[артикул],MATCH('Система 4 в 1'!$C143&amp;'Система 4 в 1'!$D143,Профильные_системы[Название]&amp;Профильные_системы[цвет],0),0)</f>
        <v>FH0050.BR000.ZN0EP.CO</v>
      </c>
      <c r="F143" s="274" t="s">
        <v>595</v>
      </c>
      <c r="G143" s="274"/>
      <c r="H143" s="416" t="s">
        <v>586</v>
      </c>
      <c r="I143" s="325">
        <f t="array" ref="I143">IF($D$11=$U$2,INDEX(Профильные_системы[РРЦ Без НДС],MATCH(C143&amp;D143,Профильные_системы[Название]&amp;Профильные_системы[цвет],0)),IF($D$11=$U$1,INDEX(Профильные_системы[РРЦ с НДС],MATCH(C143&amp;D143,Профильные_системы[Название]&amp;Профильные_системы[цвет],0)),IF($D$11=$U$3,INDEX(Профильные_системы["0" НДС],MATCH(C143&amp;D143,Профильные_системы[Название]&amp;Профильные_системы[цвет],0)),0)))</f>
        <v>592.29</v>
      </c>
      <c r="J143" s="325">
        <f t="shared" si="9"/>
        <v>592.29</v>
      </c>
      <c r="K143" s="5"/>
    </row>
    <row r="144" spans="1:11" ht="60" customHeight="1" x14ac:dyDescent="0.25">
      <c r="A144" s="5"/>
      <c r="B144" s="26"/>
      <c r="C144" s="62" t="s">
        <v>557</v>
      </c>
      <c r="D144" s="274"/>
      <c r="E144" s="274" t="str">
        <f t="array" ref="E144">INDEX(Профильные_системы[артикул],MATCH('Система 4 в 1'!$C144&amp;'Система 4 в 1'!$D144,Профильные_системы[Название]&amp;Профильные_системы[цвет],0),0)</f>
        <v>AA0011.VR000.ZN0EP.CY</v>
      </c>
      <c r="F144" s="274" t="s">
        <v>583</v>
      </c>
      <c r="G144" s="274"/>
      <c r="H144" s="274" t="s">
        <v>369</v>
      </c>
      <c r="I144" s="325">
        <f t="array" ref="I144">IF($D$11=$U$2,INDEX(Профильные_системы[РРЦ Без НДС],MATCH(C144&amp;D144,Профильные_системы[Название]&amp;Профильные_системы[цвет],0)),IF($D$11=$U$1,INDEX(Профильные_системы[РРЦ с НДС],MATCH(C144&amp;D144,Профильные_системы[Название]&amp;Профильные_системы[цвет],0)),IF($D$11=$U$3,INDEX(Профильные_системы["0" НДС],MATCH(C144&amp;D144,Профильные_системы[Название]&amp;Профильные_системы[цвет],0)),0)))</f>
        <v>140.43</v>
      </c>
      <c r="J144" s="325">
        <f t="shared" si="9"/>
        <v>140.43</v>
      </c>
      <c r="K144" s="5"/>
    </row>
    <row r="145" spans="1:11" ht="60" customHeight="1" x14ac:dyDescent="0.25">
      <c r="A145" s="5"/>
      <c r="B145" s="26"/>
      <c r="C145" s="62" t="s">
        <v>555</v>
      </c>
      <c r="D145" s="274"/>
      <c r="E145" s="274" t="str">
        <f t="array" ref="E145">INDEX(Профильные_системы[артикул],MATCH('Система 4 в 1'!$C145&amp;'Система 4 в 1'!$D145,Профильные_системы[Название]&amp;Профильные_системы[цвет],0),0)</f>
        <v>AA0010.VR000.ZN0EP.CY</v>
      </c>
      <c r="F145" s="274" t="s">
        <v>583</v>
      </c>
      <c r="G145" s="274"/>
      <c r="H145" s="274" t="s">
        <v>369</v>
      </c>
      <c r="I145" s="325">
        <f t="array" ref="I145">IF($D$11=$U$2,INDEX(Профильные_системы[РРЦ Без НДС],MATCH(C145&amp;D145,Профильные_системы[Название]&amp;Профильные_системы[цвет],0)),IF($D$11=$U$1,INDEX(Профильные_системы[РРЦ с НДС],MATCH(C145&amp;D145,Профильные_системы[Название]&amp;Профильные_системы[цвет],0)),IF($D$11=$U$3,INDEX(Профильные_системы["0" НДС],MATCH(C145&amp;D145,Профильные_системы[Название]&amp;Профильные_системы[цвет],0)),0)))</f>
        <v>105.3</v>
      </c>
      <c r="J145" s="325">
        <f t="shared" si="9"/>
        <v>105.3</v>
      </c>
      <c r="K145" s="5"/>
    </row>
    <row r="146" spans="1:11" ht="21.95" customHeight="1" x14ac:dyDescent="0.25">
      <c r="A146" s="5"/>
      <c r="B146" s="734"/>
      <c r="C146" s="62" t="s">
        <v>570</v>
      </c>
      <c r="D146" s="274" t="s">
        <v>338</v>
      </c>
      <c r="E146" s="274" t="str">
        <f t="array" ref="E146">INDEX(Профильные_системы[артикул],MATCH('Система 4 в 1'!$C146&amp;'Система 4 в 1'!$D146,Профильные_системы[Название]&amp;Профильные_системы[цвет],0),0)</f>
        <v>AA0104.VM100.WH000.CL</v>
      </c>
      <c r="F146" s="274" t="s">
        <v>596</v>
      </c>
      <c r="G146" s="274"/>
      <c r="H146" s="274" t="s">
        <v>414</v>
      </c>
      <c r="I146" s="325">
        <f t="array" ref="I146">IF($D$11=$U$2,INDEX(Профильные_системы[РРЦ Без НДС],MATCH(C146&amp;D146,Профильные_системы[Название]&amp;Профильные_системы[цвет],0)),IF($D$11=$U$1,INDEX(Профильные_системы[РРЦ с НДС],MATCH(C146&amp;D146,Профильные_системы[Название]&amp;Профильные_системы[цвет],0)),IF($D$11=$U$3,INDEX(Профильные_системы["0" НДС],MATCH(C146&amp;D146,Профильные_системы[Название]&amp;Профильные_системы[цвет],0)),0)))</f>
        <v>103.79</v>
      </c>
      <c r="J146" s="325">
        <f t="shared" si="9"/>
        <v>103.79</v>
      </c>
      <c r="K146" s="5"/>
    </row>
    <row r="147" spans="1:11" ht="21.95" customHeight="1" x14ac:dyDescent="0.25">
      <c r="A147" s="5"/>
      <c r="B147" s="737"/>
      <c r="C147" s="62" t="s">
        <v>570</v>
      </c>
      <c r="D147" s="274" t="s">
        <v>572</v>
      </c>
      <c r="E147" s="274" t="str">
        <f t="array" ref="E147">INDEX(Профильные_системы[артикул],MATCH('Система 4 в 1'!$C147&amp;'Система 4 в 1'!$D147,Профильные_системы[Название]&amp;Профильные_системы[цвет],0),0)</f>
        <v>AA0104.VM100.BR000.CL</v>
      </c>
      <c r="F147" s="274" t="s">
        <v>596</v>
      </c>
      <c r="G147" s="274"/>
      <c r="H147" s="274" t="s">
        <v>414</v>
      </c>
      <c r="I147" s="325">
        <f t="array" ref="I147">IF($D$11=$U$2,INDEX(Профильные_системы[РРЦ Без НДС],MATCH(C147&amp;D147,Профильные_системы[Название]&amp;Профильные_системы[цвет],0)),IF($D$11=$U$1,INDEX(Профильные_системы[РРЦ с НДС],MATCH(C147&amp;D147,Профильные_системы[Название]&amp;Профильные_системы[цвет],0)),IF($D$11=$U$3,INDEX(Профильные_системы["0" НДС],MATCH(C147&amp;D147,Профильные_системы[Название]&amp;Профильные_системы[цвет],0)),0)))</f>
        <v>103.79</v>
      </c>
      <c r="J147" s="325">
        <f t="shared" si="9"/>
        <v>103.79</v>
      </c>
      <c r="K147" s="5"/>
    </row>
    <row r="148" spans="1:11" ht="21.95" customHeight="1" x14ac:dyDescent="0.25">
      <c r="A148" s="5"/>
      <c r="B148" s="737"/>
      <c r="C148" s="62" t="s">
        <v>570</v>
      </c>
      <c r="D148" s="274" t="s">
        <v>574</v>
      </c>
      <c r="E148" s="274" t="str">
        <f t="array" ref="E148">INDEX(Профильные_системы[артикул],MATCH('Система 4 в 1'!$C148&amp;'Система 4 в 1'!$D148,Профильные_системы[Название]&amp;Профильные_системы[цвет],0),0)</f>
        <v>AA0104.VM100.GR000.CL</v>
      </c>
      <c r="F148" s="274" t="s">
        <v>596</v>
      </c>
      <c r="G148" s="274"/>
      <c r="H148" s="274" t="s">
        <v>414</v>
      </c>
      <c r="I148" s="325">
        <f t="array" ref="I148">IF($D$11=$U$2,INDEX(Профильные_системы[РРЦ Без НДС],MATCH(C148&amp;D148,Профильные_системы[Название]&amp;Профильные_системы[цвет],0)),IF($D$11=$U$1,INDEX(Профильные_системы[РРЦ с НДС],MATCH(C148&amp;D148,Профильные_системы[Название]&amp;Профильные_системы[цвет],0)),IF($D$11=$U$3,INDEX(Профильные_системы["0" НДС],MATCH(C148&amp;D148,Профильные_системы[Название]&amp;Профильные_системы[цвет],0)),0)))</f>
        <v>103.79</v>
      </c>
      <c r="J148" s="325">
        <f t="shared" si="9"/>
        <v>103.79</v>
      </c>
      <c r="K148" s="5"/>
    </row>
    <row r="149" spans="1:11" ht="21.95" customHeight="1" x14ac:dyDescent="0.25">
      <c r="A149" s="5"/>
      <c r="B149" s="738"/>
      <c r="C149" s="62" t="s">
        <v>570</v>
      </c>
      <c r="D149" s="274" t="s">
        <v>336</v>
      </c>
      <c r="E149" s="274" t="str">
        <f t="array" ref="E149">INDEX(Профильные_системы[артикул],MATCH('Система 4 в 1'!$C149&amp;'Система 4 в 1'!$D149,Профильные_системы[Название]&amp;Профильные_системы[цвет],0),0)</f>
        <v>AA0104.VM100.BK000.CL</v>
      </c>
      <c r="F149" s="274" t="s">
        <v>596</v>
      </c>
      <c r="G149" s="274"/>
      <c r="H149" s="274" t="s">
        <v>414</v>
      </c>
      <c r="I149" s="325">
        <f t="array" ref="I149">IF($D$11=$U$2,INDEX(Профильные_системы[РРЦ Без НДС],MATCH(C149&amp;D149,Профильные_системы[Название]&amp;Профильные_системы[цвет],0)),IF($D$11=$U$1,INDEX(Профильные_системы[РРЦ с НДС],MATCH(C149&amp;D149,Профильные_системы[Название]&amp;Профильные_системы[цвет],0)),IF($D$11=$U$3,INDEX(Профильные_системы["0" НДС],MATCH(C149&amp;D149,Профильные_системы[Название]&amp;Профильные_системы[цвет],0)),0)))</f>
        <v>103.79</v>
      </c>
      <c r="J149" s="323">
        <f t="shared" si="9"/>
        <v>103.79</v>
      </c>
      <c r="K149" s="5"/>
    </row>
    <row r="150" spans="1:11" ht="30" customHeight="1" x14ac:dyDescent="0.25">
      <c r="A150" s="5"/>
      <c r="B150" s="737"/>
      <c r="C150" s="62" t="s">
        <v>1236</v>
      </c>
      <c r="D150" s="274" t="s">
        <v>1237</v>
      </c>
      <c r="E150" s="274" t="str">
        <f t="array" ref="E150">INDEX(Профильные_системы[артикул],MATCH('Система 4 в 1'!$C150&amp;'Система 4 в 1'!$D150,Профильные_системы[Название]&amp;Профильные_системы[цвет],0),0)</f>
        <v>AA0996.VM100.WH000.CL</v>
      </c>
      <c r="F150" s="274" t="s">
        <v>596</v>
      </c>
      <c r="G150" s="274"/>
      <c r="H150" s="274" t="s">
        <v>414</v>
      </c>
      <c r="I150" s="325">
        <f t="array" ref="I150">IF($D$11=$U$2,INDEX(Профильные_системы[РРЦ Без НДС],MATCH(C150&amp;D150,Профильные_системы[Название]&amp;Профильные_системы[цвет],0)),IF($D$11=$U$1,INDEX(Профильные_системы[РРЦ с НДС],MATCH(C150&amp;D150,Профильные_системы[Название]&amp;Профильные_системы[цвет],0)),IF($D$11=$U$3,INDEX(Профильные_системы["0" НДС],MATCH(C150&amp;D150,Профильные_системы[Название]&amp;Профильные_системы[цвет],0)),0)))</f>
        <v>33.47</v>
      </c>
      <c r="J150" s="325">
        <f t="shared" si="9"/>
        <v>33.47</v>
      </c>
      <c r="K150" s="5"/>
    </row>
    <row r="151" spans="1:11" ht="30" customHeight="1" x14ac:dyDescent="0.25">
      <c r="A151" s="5"/>
      <c r="B151" s="737"/>
      <c r="C151" s="328" t="s">
        <v>1236</v>
      </c>
      <c r="D151" s="272" t="s">
        <v>1240</v>
      </c>
      <c r="E151" s="272" t="str">
        <f t="array" ref="E151">INDEX(Профильные_системы[артикул],MATCH('Система 4 в 1'!$C151&amp;'Система 4 в 1'!$D151,Профильные_системы[Название]&amp;Профильные_системы[цвет],0),0)</f>
        <v>AA0996.VM100.GR000.CL</v>
      </c>
      <c r="F151" s="272" t="s">
        <v>596</v>
      </c>
      <c r="G151" s="272"/>
      <c r="H151" s="272" t="s">
        <v>414</v>
      </c>
      <c r="I151" s="325">
        <f t="array" ref="I151">IF($D$11=$U$2,INDEX(Профильные_системы[РРЦ Без НДС],MATCH(C151&amp;D151,Профильные_системы[Название]&amp;Профильные_системы[цвет],0)),IF($D$11=$U$1,INDEX(Профильные_системы[РРЦ с НДС],MATCH(C151&amp;D151,Профильные_системы[Название]&amp;Профильные_системы[цвет],0)),IF($D$11=$U$3,INDEX(Профильные_системы["0" НДС],MATCH(C151&amp;D151,Профильные_системы[Название]&amp;Профильные_системы[цвет],0)),0)))</f>
        <v>33.47</v>
      </c>
      <c r="J151" s="331">
        <f t="shared" si="9"/>
        <v>33.47</v>
      </c>
      <c r="K151" s="5"/>
    </row>
    <row r="152" spans="1:11" ht="24.95" customHeight="1" x14ac:dyDescent="0.25">
      <c r="A152" s="5"/>
      <c r="B152" s="149"/>
      <c r="C152" s="157"/>
      <c r="D152" s="150"/>
      <c r="E152" s="150"/>
      <c r="F152" s="150"/>
      <c r="G152" s="150"/>
      <c r="H152" s="150"/>
      <c r="I152" s="329"/>
      <c r="J152" s="158"/>
      <c r="K152" s="5"/>
    </row>
    <row r="153" spans="1:11" ht="21" x14ac:dyDescent="0.25">
      <c r="A153" s="5"/>
      <c r="B153" s="771" t="s">
        <v>1358</v>
      </c>
      <c r="C153" s="771"/>
      <c r="D153" s="771"/>
      <c r="E153" s="771"/>
      <c r="F153" s="771"/>
      <c r="G153" s="771"/>
      <c r="H153" s="771"/>
      <c r="I153" s="771"/>
      <c r="J153" s="771"/>
      <c r="K153" s="5"/>
    </row>
    <row r="154" spans="1:11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</row>
    <row r="155" spans="1:11" x14ac:dyDescent="0.25">
      <c r="A155" s="5"/>
      <c r="B155" s="5"/>
      <c r="C155" s="61"/>
      <c r="D155" s="6"/>
      <c r="E155" s="6"/>
      <c r="F155" s="6"/>
      <c r="G155" s="6"/>
      <c r="H155" s="6"/>
      <c r="I155" s="22"/>
      <c r="J155" s="22"/>
      <c r="K155" s="5"/>
    </row>
    <row r="156" spans="1:11" ht="15.75" x14ac:dyDescent="0.25">
      <c r="C156" s="31"/>
      <c r="D156" s="31"/>
      <c r="E156" s="31"/>
      <c r="F156" s="31"/>
      <c r="G156" s="31"/>
      <c r="H156" s="31"/>
      <c r="I156" s="31"/>
      <c r="J156" s="31"/>
    </row>
    <row r="157" spans="1:11" ht="15.75" x14ac:dyDescent="0.25">
      <c r="C157" s="31"/>
      <c r="D157" s="31"/>
      <c r="E157" s="31"/>
      <c r="F157" s="31"/>
      <c r="G157" s="31"/>
      <c r="H157" s="31"/>
      <c r="I157" s="31"/>
      <c r="J157" s="31"/>
    </row>
  </sheetData>
  <sheetProtection autoFilter="0"/>
  <mergeCells count="39">
    <mergeCell ref="H1:J1"/>
    <mergeCell ref="B9:C9"/>
    <mergeCell ref="B11:C11"/>
    <mergeCell ref="F11:I11"/>
    <mergeCell ref="B16:B27"/>
    <mergeCell ref="F17:F27"/>
    <mergeCell ref="B7:C7"/>
    <mergeCell ref="H3:J3"/>
    <mergeCell ref="B3:C3"/>
    <mergeCell ref="B5:C5"/>
    <mergeCell ref="B79:B81"/>
    <mergeCell ref="B82:B84"/>
    <mergeCell ref="B85:B87"/>
    <mergeCell ref="B128:B130"/>
    <mergeCell ref="B98:B101"/>
    <mergeCell ref="B113:B115"/>
    <mergeCell ref="B69:B73"/>
    <mergeCell ref="F70:F72"/>
    <mergeCell ref="B57:B68"/>
    <mergeCell ref="F58:F68"/>
    <mergeCell ref="B75:B77"/>
    <mergeCell ref="B146:B149"/>
    <mergeCell ref="B150:B151"/>
    <mergeCell ref="B153:J153"/>
    <mergeCell ref="B88:B92"/>
    <mergeCell ref="B106:B109"/>
    <mergeCell ref="B122:B127"/>
    <mergeCell ref="B93:B97"/>
    <mergeCell ref="B103:B105"/>
    <mergeCell ref="B117:B120"/>
    <mergeCell ref="B137:B138"/>
    <mergeCell ref="F42:F44"/>
    <mergeCell ref="F40:F41"/>
    <mergeCell ref="F29:F39"/>
    <mergeCell ref="F46:F56"/>
    <mergeCell ref="B40:B41"/>
    <mergeCell ref="B42:B44"/>
    <mergeCell ref="B28:B39"/>
    <mergeCell ref="B45:B56"/>
  </mergeCells>
  <dataValidations disablePrompts="1" count="1">
    <dataValidation type="list" allowBlank="1" showInputMessage="1" showErrorMessage="1" sqref="D11">
      <formula1>$U$1:$U$3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42" fitToHeight="0" orientation="portrait" r:id="rId1"/>
  <headerFooter>
    <oddHeader>&amp;A</oddHeader>
    <oddFooter>Страница  &amp;P из &amp;N</oddFooter>
  </headerFooter>
  <rowBreaks count="2" manualBreakCount="2">
    <brk id="81" max="10" man="1"/>
    <brk id="134" max="10" man="1"/>
  </rowBreaks>
  <ignoredErrors>
    <ignoredError sqref="J1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9 8 5 f 8 e 0 - 1 b 7 8 - 4 8 b e - a 2 7 d - 8 7 8 9 f d a d 5 4 e e "   x m l n s = " h t t p : / / s c h e m a s . m i c r o s o f t . c o m / D a t a M a s h u p " > A A A A A E o G A A B Q S w M E F A A C A A g A 9 F u N V 0 F B r E G n A A A A + Q A A A B I A H A B D b 2 5 m a W c v U G F j a 2 F n Z S 5 4 b W w g o h g A K K A U A A A A A A A A A A A A A A A A A A A A A A A A A A A A h Y + 9 D o I w G E V f h X S n P x C N k o 8 y u E p i N B r X p l R o h G K g t b y b g 4 / k K 0 i i q J v j P T n D u Y / b H b K h q Y O r 6 n r d m h Q x T F G g j G w L b c o U O X s K F y j j s B H y L E o V j L L p k 6 E v U l R Z e 0 k I 8 d 5 j H + O 2 K 0 l E K S P H f L 2 T l W o E + s j 6 v x x q 0 1 t h p E I c D q 8 Y H u E 5 w z O 2 j D C L K Q M y c c i 1 + T r R m I w p k B 8 I K 1 d b 1 y n e u X C 7 B z J N I O 8 b / A l Q S w M E F A A C A A g A 9 F u N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R b j V c S R s 3 x Q Q M A A J 4 M A A A T A B w A R m 9 y b X V s Y X M v U 2 V j d G l v b j E u b S C i G A A o o B Q A A A A A A A A A A A A A A A A A A A A A A A A A A A D t V l 9 P E 0 E Q f 2 / S 7 7 C e L 2 1 y N B w C S r A m B j U a X w w l 8 a F t y N G u o e H + m L u r 1 p A m U B U 1 m K h B I 8 Y I L S Y + + d C i D Q g t f I X Z b + T s 9 c 9 t W 6 B X S u K L 1 4 f O 7 c z e z G / m N 7 N r 0 5 S T M Q 0 S a / w r 0 8 F A M G A v q h Z N k 8 s S b L M V O G I v Y B 8 O 2 V u o s 3 W o E r Y K + 2 y V F a A K N b Y u k S j R q B M M E H x g 0 1 U c s V d Q x z 0 H q L u d S 1 E t 8 t C 0 l h Z M c y l 0 J 6 P R y I x p O N R w 7 J C U S O g j F n V G H D u i W h n b M S N W N u G 6 T 8 A W V N g b / E o V R R 4 C W 0 3 A N h T h P X y B 0 g h 8 h U 0 o w Q 7 B 9 2 J D h K 0 E f I N P B K U i 7 t 5 A z Q 7 8 v I R P A j 5 D G X 6 x F f Y c 9 u A A y g R + 4 0 K d I 2 I v + a 4 y O q o h o j o c w a 6 r Q s c y Y W t 8 j a 1 H c p q d k 8 I y M b K a J h P H y t K w 3 M D s K 0 v z s U V K H Z 6 r 7 h Q t x + 8 5 V I / 6 S r V 8 P 2 O k o 1 L j W 8 l 8 / J b q q E k v j O 8 u q E M X R W s / d 4 V L F b b W K N W c u o A F m K W 6 + Y T O m F p W N + z Q I A j k Z a m x 7 a o k k 6 Z 4 z R O n P F E Z F W R F k M c E + Y o g j w v y h C B P C r L g V R H c K l N S X q h H i R U 4 H i z 0 P q I g c I x v r f K 2 k l M j L b h N 4 5 q X n h j V s B 1 m z a d u b v q m V S Z U T S 2 S U L w R z G S S X L / h E o W o R p p 0 r E p i U q E s h U U W Q R U D q f Y Q s V 8 p D V U X S 3 l O 8 P J y q 7 J u r d C w j K 3 S b g U p L 5 O W g V t A 7 I x d D L g g K t x q Q h n b r M C p j c 1 2 K K r H m / t 4 F N i B F R T 2 C P b e R y i J Z h M d Z h x C j 4 l L i a 5 U 5 o d n g H I a B Q Y q T Z M O X T O i H 4 u U M 7 r z v G j a z T o 2 2 t E f 2 x w A T r 7 X Q j R Y b J y Q b j w c H b r y A n p g m b r p 0 L t U T V P L V 0 9 w D s W b 2 2 5 q W i y l a q p l R 3 l O k k I g m + i 1 E 8 Y f 4 n L n 2 H M + Z 6 m G / c i 0 9 A a U u W e P a b M m v k B w X r v z X S Q z T n D 8 D H F o z n F Z 1 S Z z t 6 K L z D 3 q I v 5 + E P g g U r l p Z G T 1 B W q J Z h 6 V e 0 0 k a V S S T l Y P z + u x 0 3 h 9 R v 5 F F g c D G W P o E L p u F h s 8 t c i i q q u v 8 F 5 n 7 0 h X T / + / W / j K k 4 / b h a 9 0 9 7 l f D D 8 2 B g D j a 3 5 c 7 E H v d 6 K 0 j v v O 4 d A + 9 c M D T P 0 L H / r e z P + X t 7 K T 5 u K 8 g m d Q x y T p m 5 z p v 1 B L A Q I t A B Q A A g A I A P R b j V d B Q a x B p w A A A P k A A A A S A A A A A A A A A A A A A A A A A A A A A A B D b 2 5 m a W c v U G F j a 2 F n Z S 5 4 b W x Q S w E C L Q A U A A I A C A D 0 W 4 1 X D 8 r p q 6 Q A A A D p A A A A E w A A A A A A A A A A A A A A A A D z A A A A W 0 N v b n R l b n R f V H l w Z X N d L n h t b F B L A Q I t A B Q A A g A I A P R b j V c S R s 3 x Q Q M A A J 4 M A A A T A A A A A A A A A A A A A A A A A O Q B A A B G b 3 J t d W x h c y 9 T Z W N 0 a W 9 u M S 5 t U E s F B g A A A A A D A A M A w g A A A H I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Q t A A A A A A A A s i 0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R S V E M S U 4 N C V E M C V C O C V E M C V C Q i V E M S U 4 Q y V E M C V C R C V E M S U 4 Q i V E M C V C N S U y M C V E M S U 4 M S V E M C V C O C V E M S U 4 M S V E M S U 4 M i V E M C V C N S V E M C V C Q y V E M S U 4 Q j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0 J 3 Q s N C y 0 L j Q s 9 C w 0 Y b Q u N G P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G a W x s V G F y Z 2 V 0 I i B W Y W x 1 Z T 0 i c 9 C f 0 Y D Q v t G E 0 L j Q u 9 G M 0 L 3 R i 9 C 1 X 9 G B 0 L j R g d G C 0 L X Q v N G L I i A v P j x F b n R y e S B U e X B l P S J G a W x s Z W R D b 2 1 w b G V 0 Z V J l c 3 V s d F R v V 2 9 y a 3 N o Z W V 0 I i B W Y W x 1 Z T 0 i b D E i I C 8 + P E V u d H J 5 I F R 5 c G U 9 I l F 1 Z X J 5 S U Q i I F Z h b H V l P S J z N D c z O D N h M j I t Z T I 0 N y 0 0 N j c 4 L W F k Z D c t O T E z M D d i O W Z i M j V k I i A v P j x F b n R y e S B U e X B l P S J G a W x s T G F z d F V w Z G F 0 Z W Q i I F Z h b H V l P S J k M j A y M y 0 x M i 0 x M 1 Q w O D o z M T o 0 M C 4 w M D U 5 N z U x W i I g L z 4 8 R W 5 0 c n k g V H l w Z T 0 i R m l s b E V y c m 9 y Q 2 9 1 b n Q i I F Z h b H V l P S J s M C I g L z 4 8 R W 5 0 c n k g V H l w Z T 0 i R m l s b E N v b H V t b l R 5 c G V z I i B W Y W x 1 Z T 0 i c 0 J n W U d C U V V G I i A v P j x F b n R y e S B U e X B l P S J G a W x s R X J y b 3 J D b 2 R l I i B W Y W x 1 Z T 0 i c 1 V u a 2 5 v d 2 4 i I C 8 + P E V u d H J 5 I F R 5 c G U 9 I k Z p b G x D b 2 x 1 b W 5 O Y W 1 l c y I g V m F s d W U 9 I n N b J n F 1 b 3 Q 7 0 J 3 Q s N C 3 0 L L Q s N C 9 0 L j Q t S Z x d W 9 0 O y w m c X V v d D v R h t C y 0 L X R g i Z x d W 9 0 O y w m c X V v d D v Q s N G A 0 Y L Q u N C 6 0 Y P Q u y Z x d W 9 0 O y w m c X V v d D v Q o N C g 0 K Y g 0 J H Q t d C 3 I N C d 0 J T Q o S Z x d W 9 0 O y w m c X V v d D v Q o N C g 0 K Y g 0 Y E g 0 J 3 Q l N C h J n F 1 b 3 Q 7 L C Z x d W 9 0 O 1 w m c X V v d D s w X C Z x d W 9 0 O y D Q n d C U 0 K E m c X V v d D t d I i A v P j x F b n R y e S B U e X B l P S J G a W x s Q 2 9 1 b n Q i I F Z h b H V l P S J s M T E z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G A 0 L 7 R h N C 4 0 L v R j N C 9 0 Y v Q t S D R g d C 4 0 Y H R g t C 1 0 L z R i y / Q m N C 3 0 L z Q t d C 9 0 L X Q v d C 9 0 Y v Q u S D R g t C 4 0 L 8 u e 9 C d 0 L D Q t 9 C y 0 L D Q v d C 4 0 L U s M H 0 m c X V v d D s s J n F 1 b 3 Q 7 U 2 V j d G l v b j E v 0 J / R g N C + 0 Y T Q u N C 7 0 Y z Q v d G L 0 L U g 0 Y H Q u N G B 0 Y L Q t d C 8 0 Y s v 0 J j Q t 9 C 8 0 L X Q v d C 1 0 L 3 Q v d G L 0 L k g 0 Y L Q u N C / L n v R h t C y 0 L X R g i w x f S Z x d W 9 0 O y w m c X V v d D t T Z W N 0 a W 9 u M S / Q n 9 G A 0 L 7 R h N C 4 0 L v R j N C 9 0 Y v Q t S D R g d C 4 0 Y H R g t C 1 0 L z R i y / Q m N C 3 0 L z Q t d C 9 0 L X Q v d C 9 0 Y v Q u S D R g t C 4 0 L 8 u e 9 C w 0 Y D R g t C 4 0 L r R g 9 C 7 L D J 9 J n F 1 b 3 Q 7 L C Z x d W 9 0 O 1 N l Y 3 R p b 2 4 x L 9 C f 0 Y D Q v t G E 0 L j Q u 9 G M 0 L 3 R i 9 C 1 I N G B 0 L j R g d G C 0 L X Q v N G L L 9 C Y 0 L f Q v N C 1 0 L 3 Q t d C 9 0 L 3 R i 9 C 5 I N G C 0 L j Q v y 5 7 0 K D Q o N C m I N C R 0 L X Q t y D Q n d C U 0 K E s M 3 0 m c X V v d D s s J n F 1 b 3 Q 7 U 2 V j d G l v b j E v 0 J / R g N C + 0 Y T Q u N C 7 0 Y z Q v d G L 0 L U g 0 Y H Q u N G B 0 Y L Q t d C 8 0 Y s v 0 J j Q t 9 C 8 0 L X Q v d C 1 0 L 3 Q v d G L 0 L k g 0 Y L Q u N C / L n v Q o N C g 0 K Y g 0 Y E g 0 J 3 Q l N C h L D R 9 J n F 1 b 3 Q 7 L C Z x d W 9 0 O 1 N l Y 3 R p b 2 4 x L 9 C f 0 Y D Q v t G E 0 L j Q u 9 G M 0 L 3 R i 9 C 1 I N G B 0 L j R g d G C 0 L X Q v N G L L 9 C Y 0 L f Q v N C 1 0 L 3 Q t d C 9 0 L 3 R i 9 C 5 I N G C 0 L j Q v y 5 7 X C Z x d W 9 0 O z B c J n F 1 b 3 Q 7 I N C d 0 J T Q o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/ Q n 9 G A 0 L 7 R h N C 4 0 L v R j N C 9 0 Y v Q t S D R g d C 4 0 Y H R g t C 1 0 L z R i y / Q m N C 3 0 L z Q t d C 9 0 L X Q v d C 9 0 Y v Q u S D R g t C 4 0 L 8 u e 9 C d 0 L D Q t 9 C y 0 L D Q v d C 4 0 L U s M H 0 m c X V v d D s s J n F 1 b 3 Q 7 U 2 V j d G l v b j E v 0 J / R g N C + 0 Y T Q u N C 7 0 Y z Q v d G L 0 L U g 0 Y H Q u N G B 0 Y L Q t d C 8 0 Y s v 0 J j Q t 9 C 8 0 L X Q v d C 1 0 L 3 Q v d G L 0 L k g 0 Y L Q u N C / L n v R h t C y 0 L X R g i w x f S Z x d W 9 0 O y w m c X V v d D t T Z W N 0 a W 9 u M S / Q n 9 G A 0 L 7 R h N C 4 0 L v R j N C 9 0 Y v Q t S D R g d C 4 0 Y H R g t C 1 0 L z R i y / Q m N C 3 0 L z Q t d C 9 0 L X Q v d C 9 0 Y v Q u S D R g t C 4 0 L 8 u e 9 C w 0 Y D R g t C 4 0 L r R g 9 C 7 L D J 9 J n F 1 b 3 Q 7 L C Z x d W 9 0 O 1 N l Y 3 R p b 2 4 x L 9 C f 0 Y D Q v t G E 0 L j Q u 9 G M 0 L 3 R i 9 C 1 I N G B 0 L j R g d G C 0 L X Q v N G L L 9 C Y 0 L f Q v N C 1 0 L 3 Q t d C 9 0 L 3 R i 9 C 5 I N G C 0 L j Q v y 5 7 0 K D Q o N C m I N C R 0 L X Q t y D Q n d C U 0 K E s M 3 0 m c X V v d D s s J n F 1 b 3 Q 7 U 2 V j d G l v b j E v 0 J / R g N C + 0 Y T Q u N C 7 0 Y z Q v d G L 0 L U g 0 Y H Q u N G B 0 Y L Q t d C 8 0 Y s v 0 J j Q t 9 C 8 0 L X Q v d C 1 0 L 3 Q v d G L 0 L k g 0 Y L Q u N C / L n v Q o N C g 0 K Y g 0 Y E g 0 J 3 Q l N C h L D R 9 J n F 1 b 3 Q 7 L C Z x d W 9 0 O 1 N l Y 3 R p b 2 4 x L 9 C f 0 Y D Q v t G E 0 L j Q u 9 G M 0 L 3 R i 9 C 1 I N G B 0 L j R g d G C 0 L X Q v N G L L 9 C Y 0 L f Q v N C 1 0 L 3 Q t d C 9 0 L 3 R i 9 C 5 I N G C 0 L j Q v y 5 7 X C Z x d W 9 0 O z B c J n F 1 b 3 Q 7 I N C d 0 J T Q o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J F J U Q x J T g 0 J U Q w J U I 4 J U Q w J U J C J U Q x J T h D J U Q w J U J E J U Q x J T h C J U Q w J U I 1 J T I w J U Q x J T g x J U Q w J U I 4 J U Q x J T g x J U Q x J T g y J U Q w J U I 1 J U Q w J U J D J U Q x J T h C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C V E M C V C O C V E M C V C Q i V E M S U 4 Q y V E M C V C R C V E M S U 4 Q i V E M C V C N S U y M C V E M S U 4 M S V E M C V C O C V E M S U 4 M S V E M S U 4 M i V E M C V C N S V E M C V C Q y V E M S U 4 Q i 8 l R D A l O U Y l R D E l O D A l R D A l Q k U l R D E l O D Q l R D A l Q j g l R D A l Q k I l R D E l O E M l R D A l Q k Q l R D E l O E I l R D A l Q j U l M j A l R D E l O D E l R D A l Q j g l R D E l O D E l R D E l O D I l R D A l Q j U l R D A l Q k M l R D E l O E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M l R D A l Q j A l R D E l O D A l R D A l Q j Q l R D A l Q j U l R D E l O D A l R D A l Q k U l R D A l Q j E l R D A l Q k Q l R D A l Q j A l R D E l O E Y l M j A l R D E l O D E l R D A l Q j g l R D E l O D E l R D E l O D I l R D A l Q j U l R D A l Q k M l R D A l Q j A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T m F 2 a W d h d G l v b l N 0 Z X B O Y W 1 l I i B W Y W x 1 Z T 0 i c 9 C d 0 L D Q s t C 4 0 L P Q s N G G 0 L j R j y I g L z 4 8 R W 5 0 c n k g V H l w Z T 0 i R m l s b F R h c m d l d C I g V m F s d W U 9 I n P Q k 9 C w 0 Y D Q t N C 1 0 Y D Q v t C x 0 L 3 Q s N G P X 9 G B 0 L j R g d G C 0 L X Q v N C w X z I i I C 8 + P E V u d H J 5 I F R 5 c G U 9 I k Z p b G x l Z E N v b X B s Z X R l U m V z d W x 0 V G 9 X b 3 J r c 2 h l Z X Q i I F Z h b H V l P S J s M S I g L z 4 8 R W 5 0 c n k g V H l w Z T 0 i U X V l c n l J R C I g V m F s d W U 9 I n M 3 Y W F k Z T k y M S 0 w N z U x L T Q 4 N T I t Y m M y O S 0 4 O T h h Z m J k N T k x M G E i I C 8 + P E V u d H J 5 I F R 5 c G U 9 I k Z p b G x M Y X N 0 V X B k Y X R l Z C I g V m F s d W U 9 I m Q y M D I z L T E y L T E z V D A 4 O j M x O j Q w L j A y M T U 5 M T V a I i A v P j x F b n R y e S B U e X B l P S J G a W x s R X J y b 3 J D b 3 V u d C I g V m F s d W U 9 I m w w I i A v P j x F b n R y e S B U e X B l P S J G a W x s Q 2 9 s d W 1 u V H l w Z X M i I F Z h b H V l P S J z Q U F B Q U F B Q U F B Q T 0 9 I i A v P j x F b n R y e S B U e X B l P S J G a W x s R X J y b 3 J D b 2 R l I i B W Y W x 1 Z T 0 i c 1 V u a 2 5 v d 2 4 i I C 8 + P E V u d H J 5 I F R 5 c G U 9 I k Z p b G x D b 2 x 1 b W 5 O Y W 1 l c y I g V m F s d W U 9 I n N b J n F 1 b 3 Q 7 0 J 3 Q s N C 3 0 L L Q s N C 9 0 L j Q t S Z x d W 9 0 O y w m c X V v d D v R h t C y 0 L X R g i Z x d W 9 0 O y w m c X V v d D v R g d G C 0 Y D Q s N C 9 0 L A m c X V v d D s s J n F 1 b 3 Q 7 0 L D R g N G C 0 L j Q u t G D 0 L s m c X V v d D s s J n F 1 b 3 Q 7 0 K D Q o N C m I N C R 0 L X Q t y D Q n d C U 0 K E m c X V v d D s s J n F 1 b 3 Q 7 0 K D Q o N C m I N G B I N C d 0 J T Q o S Z x d W 9 0 O y w m c X V v d D s w I N C d 0 J T Q o S Z x d W 9 0 O 1 0 i I C 8 + P E V u d H J 5 I F R 5 c G U 9 I k Z p b G x D b 3 V u d C I g V m F s d W U 9 I m w 0 N j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P Q s N G A 0 L T Q t d G A 0 L 7 Q s d C 9 0 L D R j y D R g d C 4 0 Y H R g t C 1 0 L z Q s C / Q k 9 C w 0 Y D Q t N C 1 0 Y D Q v t C x 0 L 3 Q s N G P I N G B 0 L j R g d G C 0 L X Q v N C w X 1 N o Z W V 0 L n t D b 2 x 1 b W 4 x L D B 9 J n F 1 b 3 Q 7 L C Z x d W 9 0 O 1 N l Y 3 R p b 2 4 x L 9 C T 0 L D R g N C 0 0 L X R g N C + 0 L H Q v d C w 0 Y 8 g 0 Y H Q u N G B 0 Y L Q t d C 8 0 L A v 0 J P Q s N G A 0 L T Q t d G A 0 L 7 Q s d C 9 0 L D R j y D R g d C 4 0 Y H R g t C 1 0 L z Q s F 9 T a G V l d C 5 7 Q 2 9 s d W 1 u M i w x f S Z x d W 9 0 O y w m c X V v d D t T Z W N 0 a W 9 u M S / Q k 9 C w 0 Y D Q t N C 1 0 Y D Q v t C x 0 L 3 Q s N G P I N G B 0 L j R g d G C 0 L X Q v N C w L 9 C T 0 L D R g N C 0 0 L X R g N C + 0 L H Q v d C w 0 Y 8 g 0 Y H Q u N G B 0 Y L Q t d C 8 0 L B f U 2 h l Z X Q u e 0 N v b H V t b j M s M n 0 m c X V v d D s s J n F 1 b 3 Q 7 U 2 V j d G l v b j E v 0 J P Q s N G A 0 L T Q t d G A 0 L 7 Q s d C 9 0 L D R j y D R g d C 4 0 Y H R g t C 1 0 L z Q s C / Q k 9 C w 0 Y D Q t N C 1 0 Y D Q v t C x 0 L 3 Q s N G P I N G B 0 L j R g d G C 0 L X Q v N C w X 1 N o Z W V 0 L n t D b 2 x 1 b W 4 0 L D N 9 J n F 1 b 3 Q 7 L C Z x d W 9 0 O 1 N l Y 3 R p b 2 4 x L 9 C T 0 L D R g N C 0 0 L X R g N C + 0 L H Q v d C w 0 Y 8 g 0 Y H Q u N G B 0 Y L Q t d C 8 0 L A v 0 J P Q s N G A 0 L T Q t d G A 0 L 7 Q s d C 9 0 L D R j y D R g d C 4 0 Y H R g t C 1 0 L z Q s F 9 T a G V l d C 5 7 Q 2 9 s d W 1 u N S w 0 f S Z x d W 9 0 O y w m c X V v d D t T Z W N 0 a W 9 u M S / Q k 9 C w 0 Y D Q t N C 1 0 Y D Q v t C x 0 L 3 Q s N G P I N G B 0 L j R g d G C 0 L X Q v N C w L 9 C T 0 L D R g N C 0 0 L X R g N C + 0 L H Q v d C w 0 Y 8 g 0 Y H Q u N G B 0 Y L Q t d C 8 0 L B f U 2 h l Z X Q u e 0 N v b H V t b j Y s N X 0 m c X V v d D s s J n F 1 b 3 Q 7 U 2 V j d G l v b j E v 0 J P Q s N G A 0 L T Q t d G A 0 L 7 Q s d C 9 0 L D R j y D R g d C 4 0 Y H R g t C 1 0 L z Q s C / Q k 9 C w 0 Y D Q t N C 1 0 Y D Q v t C x 0 L 3 Q s N G P I N G B 0 L j R g d G C 0 L X Q v N C w X 1 N o Z W V 0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9 C T 0 L D R g N C 0 0 L X R g N C + 0 L H Q v d C w 0 Y 8 g 0 Y H Q u N G B 0 Y L Q t d C 8 0 L A v 0 J P Q s N G A 0 L T Q t d G A 0 L 7 Q s d C 9 0 L D R j y D R g d C 4 0 Y H R g t C 1 0 L z Q s F 9 T a G V l d C 5 7 Q 2 9 s d W 1 u M S w w f S Z x d W 9 0 O y w m c X V v d D t T Z W N 0 a W 9 u M S / Q k 9 C w 0 Y D Q t N C 1 0 Y D Q v t C x 0 L 3 Q s N G P I N G B 0 L j R g d G C 0 L X Q v N C w L 9 C T 0 L D R g N C 0 0 L X R g N C + 0 L H Q v d C w 0 Y 8 g 0 Y H Q u N G B 0 Y L Q t d C 8 0 L B f U 2 h l Z X Q u e 0 N v b H V t b j I s M X 0 m c X V v d D s s J n F 1 b 3 Q 7 U 2 V j d G l v b j E v 0 J P Q s N G A 0 L T Q t d G A 0 L 7 Q s d C 9 0 L D R j y D R g d C 4 0 Y H R g t C 1 0 L z Q s C / Q k 9 C w 0 Y D Q t N C 1 0 Y D Q v t C x 0 L 3 Q s N G P I N G B 0 L j R g d G C 0 L X Q v N C w X 1 N o Z W V 0 L n t D b 2 x 1 b W 4 z L D J 9 J n F 1 b 3 Q 7 L C Z x d W 9 0 O 1 N l Y 3 R p b 2 4 x L 9 C T 0 L D R g N C 0 0 L X R g N C + 0 L H Q v d C w 0 Y 8 g 0 Y H Q u N G B 0 Y L Q t d C 8 0 L A v 0 J P Q s N G A 0 L T Q t d G A 0 L 7 Q s d C 9 0 L D R j y D R g d C 4 0 Y H R g t C 1 0 L z Q s F 9 T a G V l d C 5 7 Q 2 9 s d W 1 u N C w z f S Z x d W 9 0 O y w m c X V v d D t T Z W N 0 a W 9 u M S / Q k 9 C w 0 Y D Q t N C 1 0 Y D Q v t C x 0 L 3 Q s N G P I N G B 0 L j R g d G C 0 L X Q v N C w L 9 C T 0 L D R g N C 0 0 L X R g N C + 0 L H Q v d C w 0 Y 8 g 0 Y H Q u N G B 0 Y L Q t d C 8 0 L B f U 2 h l Z X Q u e 0 N v b H V t b j U s N H 0 m c X V v d D s s J n F 1 b 3 Q 7 U 2 V j d G l v b j E v 0 J P Q s N G A 0 L T Q t d G A 0 L 7 Q s d C 9 0 L D R j y D R g d C 4 0 Y H R g t C 1 0 L z Q s C / Q k 9 C w 0 Y D Q t N C 1 0 Y D Q v t C x 0 L 3 Q s N G P I N G B 0 L j R g d G C 0 L X Q v N C w X 1 N o Z W V 0 L n t D b 2 x 1 b W 4 2 L D V 9 J n F 1 b 3 Q 7 L C Z x d W 9 0 O 1 N l Y 3 R p b 2 4 x L 9 C T 0 L D R g N C 0 0 L X R g N C + 0 L H Q v d C w 0 Y 8 g 0 Y H Q u N G B 0 Y L Q t d C 8 0 L A v 0 J P Q s N G A 0 L T Q t d G A 0 L 7 Q s d C 9 0 L D R j y D R g d C 4 0 Y H R g t C 1 0 L z Q s F 9 T a G V l d C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T k z J U Q w J U I w J U Q x J T g w J U Q w J U I 0 J U Q w J U I 1 J U Q x J T g w J U Q w J U J F J U Q w J U I x J U Q w J U J E J U Q w J U I w J U Q x J T h G J T I w J U Q x J T g x J U Q w J U I 4 J U Q x J T g x J U Q x J T g y J U Q w J U I 1 J U Q w J U J D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y V E M C V C M C V E M S U 4 M C V E M C V C N C V E M C V C N S V E M S U 4 M C V E M C V C R S V E M C V C M S V E M C V C R C V E M C V C M C V E M S U 4 R i U y M C V E M S U 4 M S V E M C V C O C V E M S U 4 M S V E M S U 4 M i V E M C V C N S V E M C V C Q y V E M C V C M C 8 l R D A l O T M l R D A l Q j A l R D E l O D A l R D A l Q j Q l R D A l Q j U l R D E l O D A l R D A l Q k U l R D A l Q j E l R D A l Q k Q l R D A l Q j A l R D E l O E Y l M j A l R D E l O D E l R D A l Q j g l R D E l O D E l R D E l O D I l R D A l Q j U l R D A l Q k M l R D A l Q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M l R D A l Q j A l R D E l O D A l R D A l Q j Q l R D A l Q j U l R D E l O D A l R D A l Q k U l R D A l Q j E l R D A l Q k Q l R D A l Q j A l R D E l O E Y l M j A l R D E l O D E l R D A l Q j g l R D E l O D E l R D E l O D I l R D A l Q j U l R D A l Q k M l R D A l Q j A v J U Q w J T l G J U Q w J U J F J U Q w J U I y J U Q x J T h C J U Q x J T g 4 J U Q w J U I 1 J U Q w J U J E J U Q w J U J E J U Q x J T h C J U Q w J U I 1 J T I w J U Q w J U I 3 J U Q w J U I w J U Q w J U I z J U Q w J U J F J U Q w J U J C J U Q w J U J F J U Q w J U I y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J F J U Q x J T g 0 J U Q w J U I 4 J U Q w J U J C J U Q x J T h D J U Q w J U J E J U Q x J T h C J U Q w J U I 1 J T I w J U Q x J T g x J U Q w J U I 4 J U Q x J T g x J U Q x J T g y J U Q w J U I 1 J U Q w J U J D J U Q x J T h C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C V E M C V C O C V E M C V C Q i V E M S U 4 Q y V E M C V C R C V E M S U 4 Q i V E M C V C N S U y M C V E M S U 4 M S V E M C V C O C V E M S U 4 M S V E M S U 4 M i V E M C V C N S V E M C V C Q y V E M S U 4 Q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k U l R D E l O D Q l R D A l Q j g l R D A l Q k I l R D E l O E M l R D A l Q k Q l R D E l O E I l R D A l Q j U l M j A l R D E l O D E l R D A l Q j g l R D E l O D E l R D E l O D I l R D A l Q j U l R D A l Q k M l R D E l O E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z J U Q w J U I w J U Q x J T g w J U Q w J U I 0 J U Q w J U I 1 J U Q x J T g w J U Q w J U J F J U Q w J U I x J U Q w J U J E J U Q w J U I w J U Q x J T h G J T I w J U Q x J T g x J U Q w J U I 4 J U Q x J T g x J U Q x J T g y J U Q w J U I 1 J U Q w J U J D J U Q w J U I w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R S V E M S U 4 N C V E M C V C O C V E M C V C Q i V E M S U 4 Q y V E M C V C R C V E M S U 4 Q i V E M C V C N S U y M C V E M S U 4 M S V E M C V C O C V E M S U 4 M S V E M S U 4 M i V E M C V C N S V E M C V C Q y V E M S U 4 Q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J F J U Q x J T g 0 J U Q w J U I 4 J U Q w J U J C J U Q x J T h D J U Q w J U J E J U Q x J T h C J U Q w J U I 1 J T I w J U Q x J T g x J U Q w J U I 4 J U Q x J T g x J U Q x J T g y J U Q w J U I 1 J U Q w J U J D J U Q x J T h C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k U l R D E l O D Q l R D A l Q j g l R D A l Q k I l R D E l O E M l R D A l Q k Q l R D E l O E I l R D A l Q j U l M j A l R D E l O D E l R D A l Q j g l R D E l O D E l R D E l O D I l R D A l Q j U l R D A l Q k M l R D E l O E I v J U Q w J T l G J U Q w J U J F J U Q w J U I y J U Q x J T h C J U Q x J T g 4 J U Q w J U I 1 J U Q w J U J E J U Q w J U J E J U Q x J T h C J U Q w J U I 1 J T I w J U Q w J U I 3 J U Q w J U I w J U Q w J U I z J U Q w J U J F J U Q w J U J C J U Q w J U J F J U Q w J U I y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J F J U Q x J T g 0 J U Q w J U I 4 J U Q w J U J C J U Q x J T h D J U Q w J U J E J U Q x J T h C J U Q w J U I 1 J T I w J U Q x J T g x J U Q w J U I 4 J U Q x J T g x J U Q x J T g y J U Q w J U I 1 J U Q w J U J D J U Q x J T h C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y V E M C V C M C V E M S U 4 M C V E M C V C N C V E M C V C N S V E M S U 4 M C V E M C V C R S V E M C V C M S V E M C V C R C V E M C V C M C V E M S U 4 R i U y M C V E M S U 4 M S V E M C V C O C V E M S U 4 M S V E M S U 4 M i V E M C V C N S V E M C V C Q y V E M C V C M C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k U l R D E l O D Q l R D A l Q j g l R D A l Q k I l R D E l O E M l R D A l Q k Q l R D E l O E I l R D A l Q j U l M j A l R D E l O D E l R D A l Q j g l R D E l O D E l R D E l O D I l R D A l Q j U l R D A l Q k M l R D E l O E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g m s H v W U P E Q p A K d e p P 1 G w F A A A A A A I A A A A A A B B m A A A A A Q A A I A A A A I w C C b 3 p y 7 U x V F g R p E m F I L S j L q v n 7 n d G Z g s f Z z Z n i O 0 K A A A A A A 6 A A A A A A g A A I A A A A P z I A 6 P 2 U v x Q R E O D N e W q P / 2 b 7 F S m H M R L p x K k 6 c a n I P R U U A A A A L Y u y r s 4 J l G m n r h i L h t c L R B z W e 6 O 2 + D 4 h k z 4 I X j 8 W Y P V b F 6 b V p f Q L p H w I n N f r 3 T 2 i H s g O q g q W V D O r 3 I o B O B T Z j T 9 9 N 3 j j w / B w U I 9 8 i C + A V W R Q A A A A O 5 d r t u V y B v 3 p C R 2 d Y U c X N 0 H 4 u w W 5 X Q p / S Z O g + 7 x r e 3 4 Y H I B P c m f V X X X h P / l T w t g m z G K + + o r v B a Q M r p m z 7 L E h n 8 = < / D a t a M a s h u p > 
</file>

<file path=customXml/itemProps1.xml><?xml version="1.0" encoding="utf-8"?>
<ds:datastoreItem xmlns:ds="http://schemas.openxmlformats.org/officeDocument/2006/customXml" ds:itemID="{4E027E4F-1475-4146-8880-01AD043ACA0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26</vt:i4>
      </vt:variant>
    </vt:vector>
  </HeadingPairs>
  <TitlesOfParts>
    <vt:vector size="38" baseType="lpstr">
      <vt:lpstr>Система "Стандарт"</vt:lpstr>
      <vt:lpstr>Система "Эконом"</vt:lpstr>
      <vt:lpstr>BRAVO</vt:lpstr>
      <vt:lpstr>Фурнитура</vt:lpstr>
      <vt:lpstr>Система Nova</vt:lpstr>
      <vt:lpstr>GOLA</vt:lpstr>
      <vt:lpstr>Сиcтема Slim line, Slim MAX</vt:lpstr>
      <vt:lpstr>Система 4 в 1</vt:lpstr>
      <vt:lpstr>Фасадный профиль</vt:lpstr>
      <vt:lpstr>Стеллажная система</vt:lpstr>
      <vt:lpstr>Гардеробная система</vt:lpstr>
      <vt:lpstr>Скидки</vt:lpstr>
      <vt:lpstr>Avers</vt:lpstr>
      <vt:lpstr>C_ЭКО</vt:lpstr>
      <vt:lpstr>Flat</vt:lpstr>
      <vt:lpstr>Flat_ЭКО</vt:lpstr>
      <vt:lpstr>Fusion</vt:lpstr>
      <vt:lpstr>H</vt:lpstr>
      <vt:lpstr>I</vt:lpstr>
      <vt:lpstr>O_ЭКО</vt:lpstr>
      <vt:lpstr>Slim_line</vt:lpstr>
      <vt:lpstr>Slim_max</vt:lpstr>
      <vt:lpstr>Smart</vt:lpstr>
      <vt:lpstr>Н_ЭКО</vt:lpstr>
      <vt:lpstr>О</vt:lpstr>
      <vt:lpstr>BRAVO!Область_печати</vt:lpstr>
      <vt:lpstr>GOLA!Область_печати</vt:lpstr>
      <vt:lpstr>'Гардеробная система'!Область_печати</vt:lpstr>
      <vt:lpstr>'Сиcтема Slim line, Slim MAX'!Область_печати</vt:lpstr>
      <vt:lpstr>'Система "Стандарт"'!Область_печати</vt:lpstr>
      <vt:lpstr>'Система "Эконом"'!Область_печати</vt:lpstr>
      <vt:lpstr>'Система 4 в 1'!Область_печати</vt:lpstr>
      <vt:lpstr>'Система Nova'!Область_печати</vt:lpstr>
      <vt:lpstr>Скидки!Область_печати</vt:lpstr>
      <vt:lpstr>'Стеллажная система'!Область_печати</vt:lpstr>
      <vt:lpstr>'Фасадный профиль'!Область_печати</vt:lpstr>
      <vt:lpstr>Фурнитура!Область_печати</vt:lpstr>
      <vt:lpstr>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Бережнов Виталий Владимирович</dc:creator>
  <cp:keywords>прайс - лист</cp:keywords>
  <cp:lastModifiedBy>user</cp:lastModifiedBy>
  <cp:lastPrinted>2023-11-09T11:26:59Z</cp:lastPrinted>
  <dcterms:created xsi:type="dcterms:W3CDTF">2020-10-25T05:21:01Z</dcterms:created>
  <dcterms:modified xsi:type="dcterms:W3CDTF">2024-01-05T10:10:23Z</dcterms:modified>
</cp:coreProperties>
</file>